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reavis2\AppData\Local\Microsoft\Olk\Attachments\ooa-23e0656b-3d9c-4690-9c6d-e91aa6362c42\97ff4ea67227de69e50160c99cc1167e83cc978abc9e0f7927935bd1bbb0833e\"/>
    </mc:Choice>
  </mc:AlternateContent>
  <xr:revisionPtr revIDLastSave="0" documentId="8_{8414F012-4CE4-4ED8-9F91-8E54525081B0}" xr6:coauthVersionLast="47" xr6:coauthVersionMax="47" xr10:uidLastSave="{00000000-0000-0000-0000-000000000000}"/>
  <bookViews>
    <workbookView xWindow="-38520" yWindow="-5415" windowWidth="38640" windowHeight="21120" activeTab="2" xr2:uid="{78880542-40AA-4A53-A05A-5AE9A6605CE1}"/>
  </bookViews>
  <sheets>
    <sheet name="Welcome" sheetId="25" r:id="rId1"/>
    <sheet name="Setup" sheetId="24" r:id="rId2"/>
    <sheet name="Budget Form" sheetId="1" r:id="rId3"/>
    <sheet name="MURC Rates" sheetId="2" r:id="rId4"/>
    <sheet name="Definitions" sheetId="6" r:id="rId5"/>
    <sheet name="UG Tuition, Fees, Insurance" sheetId="3" r:id="rId6"/>
    <sheet name="Grad Tuition, Fees, Insurance" sheetId="4" r:id="rId7"/>
  </sheets>
  <definedNames>
    <definedName name="rngFringeRates">Setup!$H$2:$H$6</definedName>
    <definedName name="rngIncludeCash">Setup!$C$2</definedName>
    <definedName name="rngIncludeInKind">Setup!$C$3</definedName>
    <definedName name="rngIndirectCapEnable">Setup!$C$6</definedName>
    <definedName name="rngIndirectCapPercent">Setup!$C$7</definedName>
    <definedName name="rngIndirectType">Setup!$C$8</definedName>
    <definedName name="rngNumPersonnel">Setup!$C$5</definedName>
    <definedName name="rngNumYears">Setup!$C$4</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 1_14a1c2b2-f1f3-488f-be13-ce6b4f8af74b" name="Table 1" connection="Query - Table 1"/>
          <x15:modelTable id="Table 2_a2ae5b09-be9d-4946-a4af-7f5980fc8426" name="Table 2" connection="Query - Table 2"/>
          <x15:modelTable id="Table 3_bb60ceb6-61dd-4344-8aa3-47225877268b" name="Table 3" connection="Query - Table 3"/>
          <x15:modelTable id="Table 4_19eb8da9-fbb8-413b-8ae2-a892d28a1d0e" name="Table 4" connection="Query - Table 4"/>
          <x15:modelTable id="Table 5_8b2ad03c-66c6-45e6-85cf-f50ffd16eb92" name="Table 5" connection="Query - Table 5"/>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02" i="1" l="1"/>
  <c r="AE101" i="1"/>
  <c r="AE100" i="1"/>
  <c r="AE99" i="1"/>
  <c r="AE98" i="1"/>
  <c r="AE97" i="1"/>
  <c r="AE96" i="1"/>
  <c r="AE95" i="1"/>
  <c r="AE94" i="1"/>
  <c r="AE93" i="1"/>
  <c r="AE92" i="1"/>
  <c r="AE91" i="1"/>
  <c r="AE90" i="1"/>
  <c r="AE89" i="1"/>
  <c r="AE88" i="1"/>
  <c r="AE87" i="1"/>
  <c r="AE86" i="1"/>
  <c r="AE85" i="1"/>
  <c r="AE84" i="1"/>
  <c r="AE83" i="1"/>
  <c r="AE82" i="1"/>
  <c r="AE81" i="1"/>
  <c r="AE80" i="1"/>
  <c r="AE79" i="1"/>
  <c r="AE78" i="1"/>
  <c r="AE77" i="1"/>
  <c r="AE76" i="1"/>
  <c r="AE75" i="1"/>
  <c r="AE74" i="1"/>
  <c r="AE73" i="1"/>
  <c r="AE72" i="1"/>
  <c r="AE71" i="1"/>
  <c r="AE70" i="1"/>
  <c r="AE69" i="1"/>
  <c r="AE68" i="1"/>
  <c r="AE67" i="1"/>
  <c r="AE66" i="1"/>
  <c r="AE65" i="1"/>
  <c r="AE64" i="1"/>
  <c r="AE63" i="1"/>
  <c r="AE62" i="1"/>
  <c r="AE61" i="1"/>
  <c r="AE60" i="1"/>
  <c r="AE59" i="1"/>
  <c r="AE58" i="1"/>
  <c r="AE57" i="1"/>
  <c r="AE56" i="1"/>
  <c r="AE34" i="1"/>
  <c r="AE33" i="1"/>
  <c r="AE12" i="1"/>
  <c r="AC107" i="1"/>
  <c r="AH110" i="1" s="1"/>
  <c r="AB107" i="1"/>
  <c r="AG110" i="1" s="1"/>
  <c r="AC106" i="1"/>
  <c r="AB106" i="1"/>
  <c r="AC104" i="1"/>
  <c r="AB104" i="1"/>
  <c r="AC103" i="1"/>
  <c r="AB103" i="1"/>
  <c r="Z107" i="1"/>
  <c r="Z106" i="1"/>
  <c r="Y106" i="1"/>
  <c r="X106" i="1"/>
  <c r="W106" i="1"/>
  <c r="Z104" i="1"/>
  <c r="W104" i="1"/>
  <c r="V107" i="1"/>
  <c r="V106" i="1"/>
  <c r="U106" i="1"/>
  <c r="T106" i="1"/>
  <c r="S106" i="1"/>
  <c r="V104" i="1"/>
  <c r="S104" i="1"/>
  <c r="R107" i="1"/>
  <c r="R106" i="1"/>
  <c r="Q106" i="1"/>
  <c r="P106" i="1"/>
  <c r="O106" i="1"/>
  <c r="R104" i="1"/>
  <c r="O104" i="1"/>
  <c r="N107" i="1"/>
  <c r="N106" i="1"/>
  <c r="M106" i="1"/>
  <c r="L106" i="1"/>
  <c r="K106" i="1"/>
  <c r="N104" i="1"/>
  <c r="K104" i="1"/>
  <c r="I106" i="1"/>
  <c r="H106" i="1"/>
  <c r="Z103" i="1"/>
  <c r="V103" i="1"/>
  <c r="R103" i="1"/>
  <c r="N103" i="1"/>
  <c r="AD102" i="1"/>
  <c r="AC102" i="1"/>
  <c r="AB102" i="1"/>
  <c r="AA102" i="1"/>
  <c r="Z102" i="1"/>
  <c r="Y102" i="1"/>
  <c r="X102" i="1"/>
  <c r="W102" i="1"/>
  <c r="V102" i="1"/>
  <c r="U102" i="1"/>
  <c r="T102" i="1"/>
  <c r="S102" i="1"/>
  <c r="R102" i="1"/>
  <c r="Q102" i="1"/>
  <c r="P102" i="1"/>
  <c r="O102" i="1"/>
  <c r="N102" i="1"/>
  <c r="M102" i="1"/>
  <c r="L102" i="1"/>
  <c r="K102" i="1"/>
  <c r="J102" i="1"/>
  <c r="I102" i="1"/>
  <c r="H102" i="1"/>
  <c r="G102" i="1"/>
  <c r="AD96" i="1"/>
  <c r="AC96" i="1"/>
  <c r="AB96" i="1"/>
  <c r="AA96" i="1"/>
  <c r="Z96" i="1"/>
  <c r="Y96" i="1"/>
  <c r="X96" i="1"/>
  <c r="W96" i="1"/>
  <c r="V96" i="1"/>
  <c r="U96" i="1"/>
  <c r="T96" i="1"/>
  <c r="S96" i="1"/>
  <c r="R96" i="1"/>
  <c r="Q96" i="1"/>
  <c r="P96" i="1"/>
  <c r="O96" i="1"/>
  <c r="N96" i="1"/>
  <c r="M96" i="1"/>
  <c r="L96" i="1"/>
  <c r="K96" i="1"/>
  <c r="J96" i="1"/>
  <c r="I96" i="1"/>
  <c r="H96" i="1"/>
  <c r="G96" i="1"/>
  <c r="AD90" i="1"/>
  <c r="AC90" i="1"/>
  <c r="AB90" i="1"/>
  <c r="AA90" i="1"/>
  <c r="Z90" i="1"/>
  <c r="Y90" i="1"/>
  <c r="X90" i="1"/>
  <c r="W90" i="1"/>
  <c r="V90" i="1"/>
  <c r="U90" i="1"/>
  <c r="T90" i="1"/>
  <c r="S90" i="1"/>
  <c r="R90" i="1"/>
  <c r="Q90" i="1"/>
  <c r="P90" i="1"/>
  <c r="O90" i="1"/>
  <c r="N90" i="1"/>
  <c r="M90" i="1"/>
  <c r="L90" i="1"/>
  <c r="K90" i="1"/>
  <c r="J90" i="1"/>
  <c r="I90" i="1"/>
  <c r="H90" i="1"/>
  <c r="G90" i="1"/>
  <c r="AD84" i="1"/>
  <c r="AC84" i="1"/>
  <c r="AB84" i="1"/>
  <c r="AA84" i="1"/>
  <c r="Z84" i="1"/>
  <c r="Y84" i="1"/>
  <c r="X84" i="1"/>
  <c r="W84" i="1"/>
  <c r="V84" i="1"/>
  <c r="U84" i="1"/>
  <c r="T84" i="1"/>
  <c r="S84" i="1"/>
  <c r="R84" i="1"/>
  <c r="Q84" i="1"/>
  <c r="P84" i="1"/>
  <c r="O84" i="1"/>
  <c r="N84" i="1"/>
  <c r="M84" i="1"/>
  <c r="L84" i="1"/>
  <c r="K84" i="1"/>
  <c r="J84" i="1"/>
  <c r="I84" i="1"/>
  <c r="H84" i="1"/>
  <c r="G84" i="1"/>
  <c r="AD78" i="1"/>
  <c r="AC78" i="1"/>
  <c r="AB78" i="1"/>
  <c r="AA78" i="1"/>
  <c r="Z78" i="1"/>
  <c r="Y78" i="1"/>
  <c r="X78" i="1"/>
  <c r="W78" i="1"/>
  <c r="V78" i="1"/>
  <c r="U78" i="1"/>
  <c r="T78" i="1"/>
  <c r="S78" i="1"/>
  <c r="R78" i="1"/>
  <c r="Q78" i="1"/>
  <c r="P78" i="1"/>
  <c r="O78" i="1"/>
  <c r="N78" i="1"/>
  <c r="M78" i="1"/>
  <c r="L78" i="1"/>
  <c r="K78" i="1"/>
  <c r="J78" i="1"/>
  <c r="I78" i="1"/>
  <c r="H78" i="1"/>
  <c r="G78" i="1"/>
  <c r="AD72" i="1"/>
  <c r="AC72" i="1"/>
  <c r="AB72" i="1"/>
  <c r="AA72" i="1"/>
  <c r="Z72" i="1"/>
  <c r="Y72" i="1"/>
  <c r="X72" i="1"/>
  <c r="W72" i="1"/>
  <c r="V72" i="1"/>
  <c r="U72" i="1"/>
  <c r="T72" i="1"/>
  <c r="S72" i="1"/>
  <c r="R72" i="1"/>
  <c r="Q72" i="1"/>
  <c r="P72" i="1"/>
  <c r="O72" i="1"/>
  <c r="N72" i="1"/>
  <c r="M72" i="1"/>
  <c r="L72" i="1"/>
  <c r="K72" i="1"/>
  <c r="J72" i="1"/>
  <c r="I72" i="1"/>
  <c r="H72" i="1"/>
  <c r="G72" i="1"/>
  <c r="AD67" i="1"/>
  <c r="AC67" i="1"/>
  <c r="AB67" i="1"/>
  <c r="AA67" i="1"/>
  <c r="Z67" i="1"/>
  <c r="Y67" i="1"/>
  <c r="X67" i="1"/>
  <c r="W67" i="1"/>
  <c r="V67" i="1"/>
  <c r="U67" i="1"/>
  <c r="T67" i="1"/>
  <c r="S67" i="1"/>
  <c r="R67" i="1"/>
  <c r="Q67" i="1"/>
  <c r="P67" i="1"/>
  <c r="O67" i="1"/>
  <c r="N67" i="1"/>
  <c r="M67" i="1"/>
  <c r="L67" i="1"/>
  <c r="K67" i="1"/>
  <c r="J67" i="1"/>
  <c r="I67" i="1"/>
  <c r="H67" i="1"/>
  <c r="G67" i="1"/>
  <c r="AD61" i="1"/>
  <c r="AC61" i="1"/>
  <c r="AB61" i="1"/>
  <c r="AA61" i="1"/>
  <c r="Z61" i="1"/>
  <c r="Y61" i="1"/>
  <c r="X61" i="1"/>
  <c r="W61" i="1"/>
  <c r="V61" i="1"/>
  <c r="U61" i="1"/>
  <c r="T61" i="1"/>
  <c r="S61" i="1"/>
  <c r="R61" i="1"/>
  <c r="Q61" i="1"/>
  <c r="P61" i="1"/>
  <c r="O61" i="1"/>
  <c r="N61" i="1"/>
  <c r="M61" i="1"/>
  <c r="L61" i="1"/>
  <c r="K61" i="1"/>
  <c r="J61" i="1"/>
  <c r="I61" i="1"/>
  <c r="H61" i="1"/>
  <c r="G61" i="1"/>
  <c r="AD101" i="1"/>
  <c r="AC101" i="1"/>
  <c r="AB101" i="1"/>
  <c r="AA101" i="1"/>
  <c r="Z101" i="1"/>
  <c r="V101" i="1"/>
  <c r="R101" i="1"/>
  <c r="N101" i="1"/>
  <c r="J101" i="1"/>
  <c r="AD100" i="1"/>
  <c r="AC100" i="1"/>
  <c r="AB100" i="1"/>
  <c r="AA100" i="1"/>
  <c r="Z100" i="1"/>
  <c r="V100" i="1"/>
  <c r="R100" i="1"/>
  <c r="N100" i="1"/>
  <c r="J100" i="1"/>
  <c r="AD99" i="1"/>
  <c r="AC99" i="1"/>
  <c r="AB99" i="1"/>
  <c r="AA99" i="1"/>
  <c r="Z99" i="1"/>
  <c r="V99" i="1"/>
  <c r="R99" i="1"/>
  <c r="N99" i="1"/>
  <c r="J99" i="1"/>
  <c r="AD98" i="1"/>
  <c r="AC98" i="1"/>
  <c r="AB98" i="1"/>
  <c r="AA98" i="1"/>
  <c r="Z98" i="1"/>
  <c r="V98" i="1"/>
  <c r="R98" i="1"/>
  <c r="N98" i="1"/>
  <c r="J98" i="1"/>
  <c r="AD95" i="1"/>
  <c r="AC95" i="1"/>
  <c r="AB95" i="1"/>
  <c r="AA95" i="1"/>
  <c r="Z95" i="1"/>
  <c r="V95" i="1"/>
  <c r="R95" i="1"/>
  <c r="N95" i="1"/>
  <c r="J95" i="1"/>
  <c r="AD94" i="1"/>
  <c r="AC94" i="1"/>
  <c r="AB94" i="1"/>
  <c r="AA94" i="1"/>
  <c r="Z94" i="1"/>
  <c r="V94" i="1"/>
  <c r="R94" i="1"/>
  <c r="N94" i="1"/>
  <c r="J94" i="1"/>
  <c r="AD93" i="1"/>
  <c r="AC93" i="1"/>
  <c r="AB93" i="1"/>
  <c r="AA93" i="1"/>
  <c r="Z93" i="1"/>
  <c r="V93" i="1"/>
  <c r="R93" i="1"/>
  <c r="N93" i="1"/>
  <c r="J93" i="1"/>
  <c r="AD92" i="1"/>
  <c r="AC92" i="1"/>
  <c r="AB92" i="1"/>
  <c r="AA92" i="1"/>
  <c r="Z92" i="1"/>
  <c r="V92" i="1"/>
  <c r="R92" i="1"/>
  <c r="N92" i="1"/>
  <c r="J92" i="1"/>
  <c r="AD89" i="1"/>
  <c r="AC89" i="1"/>
  <c r="AB89" i="1"/>
  <c r="AA89" i="1"/>
  <c r="Z89" i="1"/>
  <c r="V89" i="1"/>
  <c r="R89" i="1"/>
  <c r="N89" i="1"/>
  <c r="J89" i="1"/>
  <c r="AD88" i="1"/>
  <c r="AC88" i="1"/>
  <c r="AB88" i="1"/>
  <c r="AA88" i="1"/>
  <c r="Z88" i="1"/>
  <c r="V88" i="1"/>
  <c r="R88" i="1"/>
  <c r="N88" i="1"/>
  <c r="J88" i="1"/>
  <c r="AD87" i="1"/>
  <c r="AC87" i="1"/>
  <c r="AB87" i="1"/>
  <c r="AA87" i="1"/>
  <c r="Z87" i="1"/>
  <c r="V87" i="1"/>
  <c r="R87" i="1"/>
  <c r="N87" i="1"/>
  <c r="J87" i="1"/>
  <c r="AD86" i="1"/>
  <c r="AC86" i="1"/>
  <c r="AB86" i="1"/>
  <c r="AA86" i="1"/>
  <c r="Z86" i="1"/>
  <c r="V86" i="1"/>
  <c r="R86" i="1"/>
  <c r="N86" i="1"/>
  <c r="J86" i="1"/>
  <c r="AD83" i="1"/>
  <c r="AC83" i="1"/>
  <c r="AB83" i="1"/>
  <c r="AA83" i="1"/>
  <c r="Z83" i="1"/>
  <c r="V83" i="1"/>
  <c r="R83" i="1"/>
  <c r="N83" i="1"/>
  <c r="J83" i="1"/>
  <c r="AD82" i="1"/>
  <c r="AC82" i="1"/>
  <c r="AB82" i="1"/>
  <c r="AA82" i="1"/>
  <c r="Z82" i="1"/>
  <c r="V82" i="1"/>
  <c r="R82" i="1"/>
  <c r="N82" i="1"/>
  <c r="J82" i="1"/>
  <c r="AD81" i="1"/>
  <c r="AC81" i="1"/>
  <c r="AB81" i="1"/>
  <c r="AA81" i="1"/>
  <c r="Z81" i="1"/>
  <c r="V81" i="1"/>
  <c r="R81" i="1"/>
  <c r="N81" i="1"/>
  <c r="J81" i="1"/>
  <c r="AD80" i="1"/>
  <c r="AC80" i="1"/>
  <c r="AB80" i="1"/>
  <c r="AA80" i="1"/>
  <c r="Z80" i="1"/>
  <c r="V80" i="1"/>
  <c r="R80" i="1"/>
  <c r="N80" i="1"/>
  <c r="J80" i="1"/>
  <c r="AD77" i="1"/>
  <c r="AC77" i="1"/>
  <c r="AB77" i="1"/>
  <c r="AA77" i="1"/>
  <c r="Z77" i="1"/>
  <c r="V77" i="1"/>
  <c r="R77" i="1"/>
  <c r="N77" i="1"/>
  <c r="J77" i="1"/>
  <c r="AD76" i="1"/>
  <c r="AC76" i="1"/>
  <c r="AB76" i="1"/>
  <c r="AA76" i="1"/>
  <c r="Z76" i="1"/>
  <c r="V76" i="1"/>
  <c r="R76" i="1"/>
  <c r="N76" i="1"/>
  <c r="J76" i="1"/>
  <c r="AD75" i="1"/>
  <c r="AC75" i="1"/>
  <c r="AB75" i="1"/>
  <c r="AA75" i="1"/>
  <c r="Z75" i="1"/>
  <c r="V75" i="1"/>
  <c r="R75" i="1"/>
  <c r="N75" i="1"/>
  <c r="J75" i="1"/>
  <c r="AD74" i="1"/>
  <c r="AC74" i="1"/>
  <c r="AB74" i="1"/>
  <c r="AA74" i="1"/>
  <c r="Z74" i="1"/>
  <c r="V74" i="1"/>
  <c r="R74" i="1"/>
  <c r="N74" i="1"/>
  <c r="J74" i="1"/>
  <c r="AD71" i="1"/>
  <c r="AC71" i="1"/>
  <c r="AB71" i="1"/>
  <c r="AA71" i="1"/>
  <c r="Z71" i="1"/>
  <c r="V71" i="1"/>
  <c r="R71" i="1"/>
  <c r="N71" i="1"/>
  <c r="J71" i="1"/>
  <c r="AD70" i="1"/>
  <c r="AC70" i="1"/>
  <c r="AB70" i="1"/>
  <c r="AA70" i="1"/>
  <c r="Z70" i="1"/>
  <c r="V70" i="1"/>
  <c r="R70" i="1"/>
  <c r="N70" i="1"/>
  <c r="J70" i="1"/>
  <c r="AD69" i="1"/>
  <c r="AC69" i="1"/>
  <c r="AB69" i="1"/>
  <c r="AA69" i="1"/>
  <c r="Z69" i="1"/>
  <c r="V69" i="1"/>
  <c r="R69" i="1"/>
  <c r="N69" i="1"/>
  <c r="J69" i="1"/>
  <c r="AD66" i="1"/>
  <c r="AC66" i="1"/>
  <c r="AB66" i="1"/>
  <c r="AA66" i="1"/>
  <c r="Z66" i="1"/>
  <c r="V66" i="1"/>
  <c r="R66" i="1"/>
  <c r="N66" i="1"/>
  <c r="J66" i="1"/>
  <c r="AD65" i="1"/>
  <c r="AC65" i="1"/>
  <c r="AB65" i="1"/>
  <c r="AA65" i="1"/>
  <c r="Z65" i="1"/>
  <c r="V65" i="1"/>
  <c r="R65" i="1"/>
  <c r="N65" i="1"/>
  <c r="J65" i="1"/>
  <c r="AD63" i="1"/>
  <c r="AC63" i="1"/>
  <c r="AB63" i="1"/>
  <c r="AA63" i="1"/>
  <c r="Z63" i="1"/>
  <c r="V63" i="1"/>
  <c r="R63" i="1"/>
  <c r="N63" i="1"/>
  <c r="J63" i="1"/>
  <c r="AD60" i="1"/>
  <c r="AC60" i="1"/>
  <c r="AB60" i="1"/>
  <c r="AA60" i="1"/>
  <c r="Z60" i="1"/>
  <c r="V60" i="1"/>
  <c r="R60" i="1"/>
  <c r="N60" i="1"/>
  <c r="J60" i="1"/>
  <c r="AD59" i="1"/>
  <c r="AC59" i="1"/>
  <c r="AB59" i="1"/>
  <c r="AA59" i="1"/>
  <c r="Z59" i="1"/>
  <c r="V59" i="1"/>
  <c r="R59" i="1"/>
  <c r="N59" i="1"/>
  <c r="J59" i="1"/>
  <c r="AD58" i="1"/>
  <c r="AC58" i="1"/>
  <c r="AB58" i="1"/>
  <c r="AA58" i="1"/>
  <c r="Z58" i="1"/>
  <c r="V58" i="1"/>
  <c r="R58" i="1"/>
  <c r="N58" i="1"/>
  <c r="J58" i="1"/>
  <c r="AD57" i="1"/>
  <c r="AC57" i="1"/>
  <c r="AB57" i="1"/>
  <c r="AA57" i="1"/>
  <c r="Z57" i="1"/>
  <c r="V57" i="1"/>
  <c r="R57" i="1"/>
  <c r="N57" i="1"/>
  <c r="J57" i="1"/>
  <c r="AC55" i="1"/>
  <c r="AB55" i="1"/>
  <c r="Z55" i="1"/>
  <c r="V55" i="1"/>
  <c r="R55" i="1"/>
  <c r="N55" i="1"/>
  <c r="AC54" i="1"/>
  <c r="AB54" i="1"/>
  <c r="Z54" i="1"/>
  <c r="X54" i="1"/>
  <c r="V54" i="1"/>
  <c r="T54" i="1"/>
  <c r="R54" i="1"/>
  <c r="P54" i="1"/>
  <c r="N54" i="1"/>
  <c r="L54" i="1"/>
  <c r="H54" i="1"/>
  <c r="AC53" i="1"/>
  <c r="AB53" i="1"/>
  <c r="Z53" i="1"/>
  <c r="Y53" i="1"/>
  <c r="X53" i="1"/>
  <c r="W53" i="1"/>
  <c r="V53" i="1"/>
  <c r="U53" i="1"/>
  <c r="T53" i="1"/>
  <c r="S53" i="1"/>
  <c r="R53" i="1"/>
  <c r="Q53" i="1"/>
  <c r="P53" i="1"/>
  <c r="O53" i="1"/>
  <c r="N53" i="1"/>
  <c r="M53" i="1"/>
  <c r="L53" i="1"/>
  <c r="K53" i="1"/>
  <c r="H53" i="1"/>
  <c r="A53" i="1"/>
  <c r="AC52" i="1"/>
  <c r="AB52" i="1"/>
  <c r="Z52" i="1"/>
  <c r="Y52" i="1"/>
  <c r="X52" i="1"/>
  <c r="W52" i="1"/>
  <c r="V52" i="1"/>
  <c r="U52" i="1"/>
  <c r="T52" i="1"/>
  <c r="S52" i="1"/>
  <c r="R52" i="1"/>
  <c r="Q52" i="1"/>
  <c r="P52" i="1"/>
  <c r="O52" i="1"/>
  <c r="N52" i="1"/>
  <c r="M52" i="1"/>
  <c r="L52" i="1"/>
  <c r="K52" i="1"/>
  <c r="H52" i="1"/>
  <c r="A52" i="1"/>
  <c r="AC51" i="1"/>
  <c r="AB51" i="1"/>
  <c r="Z51" i="1"/>
  <c r="Y51" i="1"/>
  <c r="X51" i="1"/>
  <c r="W51" i="1"/>
  <c r="V51" i="1"/>
  <c r="U51" i="1"/>
  <c r="T51" i="1"/>
  <c r="S51" i="1"/>
  <c r="R51" i="1"/>
  <c r="Q51" i="1"/>
  <c r="P51" i="1"/>
  <c r="O51" i="1"/>
  <c r="N51" i="1"/>
  <c r="M51" i="1"/>
  <c r="L51" i="1"/>
  <c r="K51" i="1"/>
  <c r="H51" i="1"/>
  <c r="A51" i="1"/>
  <c r="AC50" i="1"/>
  <c r="AB50" i="1"/>
  <c r="Z50" i="1"/>
  <c r="Y50" i="1"/>
  <c r="X50" i="1"/>
  <c r="W50" i="1"/>
  <c r="V50" i="1"/>
  <c r="U50" i="1"/>
  <c r="T50" i="1"/>
  <c r="S50" i="1"/>
  <c r="R50" i="1"/>
  <c r="Q50" i="1"/>
  <c r="P50" i="1"/>
  <c r="O50" i="1"/>
  <c r="N50" i="1"/>
  <c r="M50" i="1"/>
  <c r="L50" i="1"/>
  <c r="K50" i="1"/>
  <c r="H50" i="1"/>
  <c r="A50" i="1"/>
  <c r="AC49" i="1"/>
  <c r="AB49" i="1"/>
  <c r="Z49" i="1"/>
  <c r="Y49" i="1"/>
  <c r="X49" i="1"/>
  <c r="W49" i="1"/>
  <c r="V49" i="1"/>
  <c r="U49" i="1"/>
  <c r="T49" i="1"/>
  <c r="S49" i="1"/>
  <c r="R49" i="1"/>
  <c r="Q49" i="1"/>
  <c r="P49" i="1"/>
  <c r="O49" i="1"/>
  <c r="N49" i="1"/>
  <c r="M49" i="1"/>
  <c r="L49" i="1"/>
  <c r="K49" i="1"/>
  <c r="H49" i="1"/>
  <c r="A49" i="1"/>
  <c r="AC48" i="1"/>
  <c r="AB48" i="1"/>
  <c r="Z48" i="1"/>
  <c r="Y48" i="1"/>
  <c r="X48" i="1"/>
  <c r="W48" i="1"/>
  <c r="V48" i="1"/>
  <c r="U48" i="1"/>
  <c r="T48" i="1"/>
  <c r="S48" i="1"/>
  <c r="R48" i="1"/>
  <c r="Q48" i="1"/>
  <c r="P48" i="1"/>
  <c r="O48" i="1"/>
  <c r="N48" i="1"/>
  <c r="M48" i="1"/>
  <c r="L48" i="1"/>
  <c r="K48" i="1"/>
  <c r="H48" i="1"/>
  <c r="A48" i="1"/>
  <c r="AC47" i="1"/>
  <c r="AB47" i="1"/>
  <c r="Z47" i="1"/>
  <c r="Y47" i="1"/>
  <c r="X47" i="1"/>
  <c r="W47" i="1"/>
  <c r="V47" i="1"/>
  <c r="U47" i="1"/>
  <c r="T47" i="1"/>
  <c r="S47" i="1"/>
  <c r="R47" i="1"/>
  <c r="Q47" i="1"/>
  <c r="P47" i="1"/>
  <c r="O47" i="1"/>
  <c r="N47" i="1"/>
  <c r="M47" i="1"/>
  <c r="L47" i="1"/>
  <c r="K47" i="1"/>
  <c r="H47" i="1"/>
  <c r="A47" i="1"/>
  <c r="AC46" i="1"/>
  <c r="AB46" i="1"/>
  <c r="Z46" i="1"/>
  <c r="Y46" i="1"/>
  <c r="X46" i="1"/>
  <c r="W46" i="1"/>
  <c r="V46" i="1"/>
  <c r="U46" i="1"/>
  <c r="T46" i="1"/>
  <c r="S46" i="1"/>
  <c r="R46" i="1"/>
  <c r="Q46" i="1"/>
  <c r="P46" i="1"/>
  <c r="O46" i="1"/>
  <c r="N46" i="1"/>
  <c r="M46" i="1"/>
  <c r="L46" i="1"/>
  <c r="K46" i="1"/>
  <c r="H46" i="1"/>
  <c r="A46" i="1"/>
  <c r="AC45" i="1"/>
  <c r="AB45" i="1"/>
  <c r="Z45" i="1"/>
  <c r="Y45" i="1"/>
  <c r="X45" i="1"/>
  <c r="W45" i="1"/>
  <c r="V45" i="1"/>
  <c r="U45" i="1"/>
  <c r="T45" i="1"/>
  <c r="S45" i="1"/>
  <c r="R45" i="1"/>
  <c r="Q45" i="1"/>
  <c r="P45" i="1"/>
  <c r="O45" i="1"/>
  <c r="N45" i="1"/>
  <c r="M45" i="1"/>
  <c r="L45" i="1"/>
  <c r="K45" i="1"/>
  <c r="H45" i="1"/>
  <c r="A45" i="1"/>
  <c r="AC44" i="1"/>
  <c r="AB44" i="1"/>
  <c r="Z44" i="1"/>
  <c r="Y44" i="1"/>
  <c r="X44" i="1"/>
  <c r="W44" i="1"/>
  <c r="V44" i="1"/>
  <c r="U44" i="1"/>
  <c r="T44" i="1"/>
  <c r="S44" i="1"/>
  <c r="R44" i="1"/>
  <c r="Q44" i="1"/>
  <c r="P44" i="1"/>
  <c r="O44" i="1"/>
  <c r="N44" i="1"/>
  <c r="M44" i="1"/>
  <c r="L44" i="1"/>
  <c r="K44" i="1"/>
  <c r="H44" i="1"/>
  <c r="A44" i="1"/>
  <c r="AC43" i="1"/>
  <c r="AB43" i="1"/>
  <c r="Z43" i="1"/>
  <c r="Y43" i="1"/>
  <c r="X43" i="1"/>
  <c r="W43" i="1"/>
  <c r="V43" i="1"/>
  <c r="U43" i="1"/>
  <c r="T43" i="1"/>
  <c r="S43" i="1"/>
  <c r="R43" i="1"/>
  <c r="Q43" i="1"/>
  <c r="P43" i="1"/>
  <c r="O43" i="1"/>
  <c r="N43" i="1"/>
  <c r="M43" i="1"/>
  <c r="L43" i="1"/>
  <c r="K43" i="1"/>
  <c r="H43" i="1"/>
  <c r="A43" i="1"/>
  <c r="AC42" i="1"/>
  <c r="AB42" i="1"/>
  <c r="Z42" i="1"/>
  <c r="Y42" i="1"/>
  <c r="X42" i="1"/>
  <c r="W42" i="1"/>
  <c r="V42" i="1"/>
  <c r="U42" i="1"/>
  <c r="T42" i="1"/>
  <c r="S42" i="1"/>
  <c r="R42" i="1"/>
  <c r="Q42" i="1"/>
  <c r="P42" i="1"/>
  <c r="O42" i="1"/>
  <c r="N42" i="1"/>
  <c r="M42" i="1"/>
  <c r="L42" i="1"/>
  <c r="K42" i="1"/>
  <c r="H42" i="1"/>
  <c r="A42" i="1"/>
  <c r="AC41" i="1"/>
  <c r="AB41" i="1"/>
  <c r="Z41" i="1"/>
  <c r="Y41" i="1"/>
  <c r="X41" i="1"/>
  <c r="W41" i="1"/>
  <c r="V41" i="1"/>
  <c r="U41" i="1"/>
  <c r="T41" i="1"/>
  <c r="S41" i="1"/>
  <c r="R41" i="1"/>
  <c r="Q41" i="1"/>
  <c r="P41" i="1"/>
  <c r="O41" i="1"/>
  <c r="N41" i="1"/>
  <c r="M41" i="1"/>
  <c r="L41" i="1"/>
  <c r="K41" i="1"/>
  <c r="H41" i="1"/>
  <c r="A41" i="1"/>
  <c r="AC40" i="1"/>
  <c r="AB40" i="1"/>
  <c r="Z40" i="1"/>
  <c r="Y40" i="1"/>
  <c r="X40" i="1"/>
  <c r="W40" i="1"/>
  <c r="V40" i="1"/>
  <c r="U40" i="1"/>
  <c r="T40" i="1"/>
  <c r="S40" i="1"/>
  <c r="R40" i="1"/>
  <c r="Q40" i="1"/>
  <c r="P40" i="1"/>
  <c r="O40" i="1"/>
  <c r="N40" i="1"/>
  <c r="M40" i="1"/>
  <c r="L40" i="1"/>
  <c r="K40" i="1"/>
  <c r="H40" i="1"/>
  <c r="A40" i="1"/>
  <c r="AC39" i="1"/>
  <c r="AB39" i="1"/>
  <c r="Z39" i="1"/>
  <c r="Y39" i="1"/>
  <c r="X39" i="1"/>
  <c r="W39" i="1"/>
  <c r="V39" i="1"/>
  <c r="U39" i="1"/>
  <c r="T39" i="1"/>
  <c r="S39" i="1"/>
  <c r="R39" i="1"/>
  <c r="Q39" i="1"/>
  <c r="P39" i="1"/>
  <c r="O39" i="1"/>
  <c r="N39" i="1"/>
  <c r="M39" i="1"/>
  <c r="L39" i="1"/>
  <c r="K39" i="1"/>
  <c r="H39" i="1"/>
  <c r="A39" i="1"/>
  <c r="AC38" i="1"/>
  <c r="AB38" i="1"/>
  <c r="Z38" i="1"/>
  <c r="Y38" i="1"/>
  <c r="X38" i="1"/>
  <c r="W38" i="1"/>
  <c r="V38" i="1"/>
  <c r="U38" i="1"/>
  <c r="T38" i="1"/>
  <c r="S38" i="1"/>
  <c r="R38" i="1"/>
  <c r="Q38" i="1"/>
  <c r="P38" i="1"/>
  <c r="O38" i="1"/>
  <c r="N38" i="1"/>
  <c r="M38" i="1"/>
  <c r="L38" i="1"/>
  <c r="K38" i="1"/>
  <c r="H38" i="1"/>
  <c r="A38" i="1"/>
  <c r="AC37" i="1"/>
  <c r="AB37" i="1"/>
  <c r="Z37" i="1"/>
  <c r="Y37" i="1"/>
  <c r="X37" i="1"/>
  <c r="W37" i="1"/>
  <c r="V37" i="1"/>
  <c r="U37" i="1"/>
  <c r="T37" i="1"/>
  <c r="S37" i="1"/>
  <c r="R37" i="1"/>
  <c r="Q37" i="1"/>
  <c r="P37" i="1"/>
  <c r="O37" i="1"/>
  <c r="N37" i="1"/>
  <c r="M37" i="1"/>
  <c r="L37" i="1"/>
  <c r="K37" i="1"/>
  <c r="H37" i="1"/>
  <c r="A37" i="1"/>
  <c r="AC36" i="1"/>
  <c r="AB36" i="1"/>
  <c r="Z36" i="1"/>
  <c r="Y36" i="1"/>
  <c r="X36" i="1"/>
  <c r="W36" i="1"/>
  <c r="V36" i="1"/>
  <c r="U36" i="1"/>
  <c r="T36" i="1"/>
  <c r="S36" i="1"/>
  <c r="R36" i="1"/>
  <c r="Q36" i="1"/>
  <c r="P36" i="1"/>
  <c r="O36" i="1"/>
  <c r="N36" i="1"/>
  <c r="M36" i="1"/>
  <c r="L36" i="1"/>
  <c r="K36" i="1"/>
  <c r="H36" i="1"/>
  <c r="A36" i="1"/>
  <c r="AC35" i="1"/>
  <c r="AB35" i="1"/>
  <c r="Z35" i="1"/>
  <c r="Y35" i="1"/>
  <c r="X35" i="1"/>
  <c r="W35" i="1"/>
  <c r="W54" i="1" s="1"/>
  <c r="V35" i="1"/>
  <c r="U35" i="1"/>
  <c r="U54" i="1" s="1"/>
  <c r="T35" i="1"/>
  <c r="S35" i="1"/>
  <c r="R35" i="1"/>
  <c r="Q35" i="1"/>
  <c r="P35" i="1"/>
  <c r="O35" i="1"/>
  <c r="O54" i="1" s="1"/>
  <c r="N35" i="1"/>
  <c r="M35" i="1"/>
  <c r="M54" i="1" s="1"/>
  <c r="L35" i="1"/>
  <c r="K35" i="1"/>
  <c r="K54" i="1" s="1"/>
  <c r="H35" i="1"/>
  <c r="A35" i="1"/>
  <c r="AD34" i="1"/>
  <c r="AC34" i="1"/>
  <c r="AB34" i="1"/>
  <c r="AA34" i="1"/>
  <c r="Z34" i="1"/>
  <c r="Y34" i="1"/>
  <c r="X34" i="1"/>
  <c r="W34" i="1"/>
  <c r="V34" i="1"/>
  <c r="U34" i="1"/>
  <c r="T34" i="1"/>
  <c r="S34" i="1"/>
  <c r="R34" i="1"/>
  <c r="Q34" i="1"/>
  <c r="P34" i="1"/>
  <c r="O34" i="1"/>
  <c r="N34" i="1"/>
  <c r="M34" i="1"/>
  <c r="L34" i="1"/>
  <c r="K34" i="1"/>
  <c r="J34" i="1"/>
  <c r="I34" i="1"/>
  <c r="H34" i="1"/>
  <c r="G34" i="1"/>
  <c r="A34" i="1"/>
  <c r="AC32" i="1"/>
  <c r="AB32" i="1"/>
  <c r="Z32" i="1"/>
  <c r="X32" i="1"/>
  <c r="V32" i="1"/>
  <c r="T32" i="1"/>
  <c r="R32" i="1"/>
  <c r="P32" i="1"/>
  <c r="N32" i="1"/>
  <c r="L32" i="1"/>
  <c r="AC31" i="1"/>
  <c r="AB31" i="1"/>
  <c r="Z31" i="1"/>
  <c r="Y31" i="1"/>
  <c r="X31" i="1"/>
  <c r="W31" i="1"/>
  <c r="V31" i="1"/>
  <c r="U31" i="1"/>
  <c r="T31" i="1"/>
  <c r="S31" i="1"/>
  <c r="R31" i="1"/>
  <c r="Q31" i="1"/>
  <c r="P31" i="1"/>
  <c r="O31" i="1"/>
  <c r="N31" i="1"/>
  <c r="M31" i="1"/>
  <c r="L31" i="1"/>
  <c r="K31" i="1"/>
  <c r="J31" i="1"/>
  <c r="I31" i="1"/>
  <c r="I53" i="1" s="1"/>
  <c r="H31" i="1"/>
  <c r="G31" i="1"/>
  <c r="G53" i="1" s="1"/>
  <c r="AC30" i="1"/>
  <c r="AB30" i="1"/>
  <c r="Z30" i="1"/>
  <c r="Y30" i="1"/>
  <c r="X30" i="1"/>
  <c r="W30" i="1"/>
  <c r="V30" i="1"/>
  <c r="U30" i="1"/>
  <c r="T30" i="1"/>
  <c r="S30" i="1"/>
  <c r="R30" i="1"/>
  <c r="Q30" i="1"/>
  <c r="P30" i="1"/>
  <c r="O30" i="1"/>
  <c r="N30" i="1"/>
  <c r="M30" i="1"/>
  <c r="L30" i="1"/>
  <c r="K30" i="1"/>
  <c r="J30" i="1"/>
  <c r="I30" i="1"/>
  <c r="I52" i="1" s="1"/>
  <c r="H30" i="1"/>
  <c r="G30" i="1"/>
  <c r="G52" i="1" s="1"/>
  <c r="AC29" i="1"/>
  <c r="AB29" i="1"/>
  <c r="Z29" i="1"/>
  <c r="Y29" i="1"/>
  <c r="X29" i="1"/>
  <c r="W29" i="1"/>
  <c r="V29" i="1"/>
  <c r="U29" i="1"/>
  <c r="T29" i="1"/>
  <c r="S29" i="1"/>
  <c r="R29" i="1"/>
  <c r="Q29" i="1"/>
  <c r="P29" i="1"/>
  <c r="O29" i="1"/>
  <c r="N29" i="1"/>
  <c r="M29" i="1"/>
  <c r="L29" i="1"/>
  <c r="K29" i="1"/>
  <c r="J29" i="1"/>
  <c r="I29" i="1"/>
  <c r="I51" i="1" s="1"/>
  <c r="H29" i="1"/>
  <c r="G29" i="1"/>
  <c r="G51" i="1" s="1"/>
  <c r="AC28" i="1"/>
  <c r="AB28" i="1"/>
  <c r="Z28" i="1"/>
  <c r="Y28" i="1"/>
  <c r="X28" i="1"/>
  <c r="W28" i="1"/>
  <c r="V28" i="1"/>
  <c r="U28" i="1"/>
  <c r="T28" i="1"/>
  <c r="S28" i="1"/>
  <c r="R28" i="1"/>
  <c r="Q28" i="1"/>
  <c r="P28" i="1"/>
  <c r="O28" i="1"/>
  <c r="N28" i="1"/>
  <c r="M28" i="1"/>
  <c r="L28" i="1"/>
  <c r="K28" i="1"/>
  <c r="J28" i="1"/>
  <c r="I28" i="1"/>
  <c r="I50" i="1" s="1"/>
  <c r="H28" i="1"/>
  <c r="G28" i="1"/>
  <c r="G50" i="1" s="1"/>
  <c r="AC27" i="1"/>
  <c r="AB27" i="1"/>
  <c r="Z27" i="1"/>
  <c r="Y27" i="1"/>
  <c r="X27" i="1"/>
  <c r="W27" i="1"/>
  <c r="V27" i="1"/>
  <c r="U27" i="1"/>
  <c r="T27" i="1"/>
  <c r="S27" i="1"/>
  <c r="R27" i="1"/>
  <c r="Q27" i="1"/>
  <c r="P27" i="1"/>
  <c r="O27" i="1"/>
  <c r="N27" i="1"/>
  <c r="M27" i="1"/>
  <c r="L27" i="1"/>
  <c r="K27" i="1"/>
  <c r="J27" i="1"/>
  <c r="I27" i="1"/>
  <c r="I49" i="1" s="1"/>
  <c r="H27" i="1"/>
  <c r="G27" i="1"/>
  <c r="G49" i="1" s="1"/>
  <c r="AC26" i="1"/>
  <c r="AB26" i="1"/>
  <c r="Z26" i="1"/>
  <c r="Y26" i="1"/>
  <c r="X26" i="1"/>
  <c r="W26" i="1"/>
  <c r="V26" i="1"/>
  <c r="U26" i="1"/>
  <c r="T26" i="1"/>
  <c r="S26" i="1"/>
  <c r="R26" i="1"/>
  <c r="Q26" i="1"/>
  <c r="P26" i="1"/>
  <c r="O26" i="1"/>
  <c r="N26" i="1"/>
  <c r="M26" i="1"/>
  <c r="L26" i="1"/>
  <c r="K26" i="1"/>
  <c r="J26" i="1"/>
  <c r="I26" i="1"/>
  <c r="I48" i="1" s="1"/>
  <c r="H26" i="1"/>
  <c r="G26" i="1"/>
  <c r="G48" i="1" s="1"/>
  <c r="AC25" i="1"/>
  <c r="AB25" i="1"/>
  <c r="Z25" i="1"/>
  <c r="Y25" i="1"/>
  <c r="X25" i="1"/>
  <c r="W25" i="1"/>
  <c r="V25" i="1"/>
  <c r="U25" i="1"/>
  <c r="T25" i="1"/>
  <c r="S25" i="1"/>
  <c r="R25" i="1"/>
  <c r="Q25" i="1"/>
  <c r="P25" i="1"/>
  <c r="O25" i="1"/>
  <c r="N25" i="1"/>
  <c r="M25" i="1"/>
  <c r="L25" i="1"/>
  <c r="K25" i="1"/>
  <c r="J25" i="1"/>
  <c r="I25" i="1"/>
  <c r="I47" i="1" s="1"/>
  <c r="H25" i="1"/>
  <c r="G25" i="1"/>
  <c r="G47" i="1" s="1"/>
  <c r="AC24" i="1"/>
  <c r="AB24" i="1"/>
  <c r="Z24" i="1"/>
  <c r="Y24" i="1"/>
  <c r="X24" i="1"/>
  <c r="W24" i="1"/>
  <c r="V24" i="1"/>
  <c r="U24" i="1"/>
  <c r="T24" i="1"/>
  <c r="S24" i="1"/>
  <c r="R24" i="1"/>
  <c r="Q24" i="1"/>
  <c r="P24" i="1"/>
  <c r="O24" i="1"/>
  <c r="N24" i="1"/>
  <c r="M24" i="1"/>
  <c r="L24" i="1"/>
  <c r="K24" i="1"/>
  <c r="J24" i="1"/>
  <c r="I24" i="1"/>
  <c r="I46" i="1" s="1"/>
  <c r="H24" i="1"/>
  <c r="G24" i="1"/>
  <c r="G46" i="1" s="1"/>
  <c r="AC23" i="1"/>
  <c r="AB23" i="1"/>
  <c r="Z23" i="1"/>
  <c r="Y23" i="1"/>
  <c r="X23" i="1"/>
  <c r="W23" i="1"/>
  <c r="V23" i="1"/>
  <c r="U23" i="1"/>
  <c r="T23" i="1"/>
  <c r="S23" i="1"/>
  <c r="R23" i="1"/>
  <c r="Q23" i="1"/>
  <c r="P23" i="1"/>
  <c r="O23" i="1"/>
  <c r="N23" i="1"/>
  <c r="M23" i="1"/>
  <c r="L23" i="1"/>
  <c r="K23" i="1"/>
  <c r="J23" i="1"/>
  <c r="I23" i="1"/>
  <c r="I45" i="1" s="1"/>
  <c r="H23" i="1"/>
  <c r="G23" i="1"/>
  <c r="G45" i="1" s="1"/>
  <c r="AC22" i="1"/>
  <c r="AB22" i="1"/>
  <c r="Z22" i="1"/>
  <c r="Y22" i="1"/>
  <c r="X22" i="1"/>
  <c r="W22" i="1"/>
  <c r="V22" i="1"/>
  <c r="U22" i="1"/>
  <c r="T22" i="1"/>
  <c r="S22" i="1"/>
  <c r="R22" i="1"/>
  <c r="Q22" i="1"/>
  <c r="P22" i="1"/>
  <c r="O22" i="1"/>
  <c r="N22" i="1"/>
  <c r="M22" i="1"/>
  <c r="L22" i="1"/>
  <c r="K22" i="1"/>
  <c r="J22" i="1"/>
  <c r="I22" i="1"/>
  <c r="I44" i="1" s="1"/>
  <c r="H22" i="1"/>
  <c r="G22" i="1"/>
  <c r="G44" i="1" s="1"/>
  <c r="AC21" i="1"/>
  <c r="AB21" i="1"/>
  <c r="Z21" i="1"/>
  <c r="Y21" i="1"/>
  <c r="X21" i="1"/>
  <c r="W21" i="1"/>
  <c r="V21" i="1"/>
  <c r="U21" i="1"/>
  <c r="T21" i="1"/>
  <c r="S21" i="1"/>
  <c r="R21" i="1"/>
  <c r="Q21" i="1"/>
  <c r="P21" i="1"/>
  <c r="O21" i="1"/>
  <c r="N21" i="1"/>
  <c r="M21" i="1"/>
  <c r="L21" i="1"/>
  <c r="K21" i="1"/>
  <c r="J21" i="1"/>
  <c r="I21" i="1"/>
  <c r="I43" i="1" s="1"/>
  <c r="H21" i="1"/>
  <c r="G21" i="1"/>
  <c r="G43" i="1" s="1"/>
  <c r="AC20" i="1"/>
  <c r="AB20" i="1"/>
  <c r="Z20" i="1"/>
  <c r="Y20" i="1"/>
  <c r="X20" i="1"/>
  <c r="W20" i="1"/>
  <c r="V20" i="1"/>
  <c r="U20" i="1"/>
  <c r="T20" i="1"/>
  <c r="S20" i="1"/>
  <c r="R20" i="1"/>
  <c r="Q20" i="1"/>
  <c r="P20" i="1"/>
  <c r="O20" i="1"/>
  <c r="N20" i="1"/>
  <c r="M20" i="1"/>
  <c r="L20" i="1"/>
  <c r="K20" i="1"/>
  <c r="J20" i="1"/>
  <c r="I20" i="1"/>
  <c r="I42" i="1" s="1"/>
  <c r="H20" i="1"/>
  <c r="G20" i="1"/>
  <c r="G42" i="1" s="1"/>
  <c r="AC19" i="1"/>
  <c r="AB19" i="1"/>
  <c r="Z19" i="1"/>
  <c r="Y19" i="1"/>
  <c r="X19" i="1"/>
  <c r="W19" i="1"/>
  <c r="V19" i="1"/>
  <c r="U19" i="1"/>
  <c r="T19" i="1"/>
  <c r="S19" i="1"/>
  <c r="R19" i="1"/>
  <c r="Q19" i="1"/>
  <c r="P19" i="1"/>
  <c r="O19" i="1"/>
  <c r="N19" i="1"/>
  <c r="M19" i="1"/>
  <c r="L19" i="1"/>
  <c r="K19" i="1"/>
  <c r="J19" i="1"/>
  <c r="I19" i="1"/>
  <c r="I41" i="1" s="1"/>
  <c r="H19" i="1"/>
  <c r="G19" i="1"/>
  <c r="G41" i="1" s="1"/>
  <c r="AC18" i="1"/>
  <c r="AB18" i="1"/>
  <c r="Z18" i="1"/>
  <c r="Y18" i="1"/>
  <c r="X18" i="1"/>
  <c r="W18" i="1"/>
  <c r="V18" i="1"/>
  <c r="U18" i="1"/>
  <c r="T18" i="1"/>
  <c r="S18" i="1"/>
  <c r="R18" i="1"/>
  <c r="Q18" i="1"/>
  <c r="P18" i="1"/>
  <c r="O18" i="1"/>
  <c r="N18" i="1"/>
  <c r="M18" i="1"/>
  <c r="L18" i="1"/>
  <c r="K18" i="1"/>
  <c r="J18" i="1"/>
  <c r="I18" i="1"/>
  <c r="I40" i="1" s="1"/>
  <c r="H18" i="1"/>
  <c r="G18" i="1"/>
  <c r="G40" i="1" s="1"/>
  <c r="AC17" i="1"/>
  <c r="AB17" i="1"/>
  <c r="Z17" i="1"/>
  <c r="Y17" i="1"/>
  <c r="X17" i="1"/>
  <c r="W17" i="1"/>
  <c r="V17" i="1"/>
  <c r="U17" i="1"/>
  <c r="T17" i="1"/>
  <c r="S17" i="1"/>
  <c r="R17" i="1"/>
  <c r="Q17" i="1"/>
  <c r="P17" i="1"/>
  <c r="O17" i="1"/>
  <c r="N17" i="1"/>
  <c r="M17" i="1"/>
  <c r="L17" i="1"/>
  <c r="K17" i="1"/>
  <c r="J17" i="1"/>
  <c r="I17" i="1"/>
  <c r="I39" i="1" s="1"/>
  <c r="H17" i="1"/>
  <c r="G17" i="1"/>
  <c r="G39" i="1" s="1"/>
  <c r="AC16" i="1"/>
  <c r="AB16" i="1"/>
  <c r="Z16" i="1"/>
  <c r="Y16" i="1"/>
  <c r="X16" i="1"/>
  <c r="W16" i="1"/>
  <c r="V16" i="1"/>
  <c r="U16" i="1"/>
  <c r="T16" i="1"/>
  <c r="S16" i="1"/>
  <c r="R16" i="1"/>
  <c r="Q16" i="1"/>
  <c r="P16" i="1"/>
  <c r="O16" i="1"/>
  <c r="N16" i="1"/>
  <c r="M16" i="1"/>
  <c r="L16" i="1"/>
  <c r="K16" i="1"/>
  <c r="J16" i="1"/>
  <c r="I16" i="1"/>
  <c r="I38" i="1" s="1"/>
  <c r="H16" i="1"/>
  <c r="G16" i="1"/>
  <c r="G38" i="1" s="1"/>
  <c r="AC15" i="1"/>
  <c r="AB15" i="1"/>
  <c r="Z15" i="1"/>
  <c r="Y15" i="1"/>
  <c r="X15" i="1"/>
  <c r="W15" i="1"/>
  <c r="V15" i="1"/>
  <c r="U15" i="1"/>
  <c r="T15" i="1"/>
  <c r="S15" i="1"/>
  <c r="R15" i="1"/>
  <c r="Q15" i="1"/>
  <c r="P15" i="1"/>
  <c r="O15" i="1"/>
  <c r="N15" i="1"/>
  <c r="M15" i="1"/>
  <c r="L15" i="1"/>
  <c r="K15" i="1"/>
  <c r="J15" i="1"/>
  <c r="I15" i="1"/>
  <c r="I37" i="1" s="1"/>
  <c r="H15" i="1"/>
  <c r="G15" i="1"/>
  <c r="G37" i="1" s="1"/>
  <c r="AC14" i="1"/>
  <c r="AB14" i="1"/>
  <c r="Z14" i="1"/>
  <c r="Y14" i="1"/>
  <c r="X14" i="1"/>
  <c r="W14" i="1"/>
  <c r="V14" i="1"/>
  <c r="U14" i="1"/>
  <c r="T14" i="1"/>
  <c r="S14" i="1"/>
  <c r="R14" i="1"/>
  <c r="Q14" i="1"/>
  <c r="P14" i="1"/>
  <c r="O14" i="1"/>
  <c r="N14" i="1"/>
  <c r="M14" i="1"/>
  <c r="L14" i="1"/>
  <c r="K14" i="1"/>
  <c r="J14" i="1"/>
  <c r="I14" i="1"/>
  <c r="I36" i="1" s="1"/>
  <c r="H14" i="1"/>
  <c r="G14" i="1"/>
  <c r="G36" i="1" s="1"/>
  <c r="AC13" i="1"/>
  <c r="AB13" i="1"/>
  <c r="Z13" i="1"/>
  <c r="Y13" i="1"/>
  <c r="Y32" i="1" s="1"/>
  <c r="X13" i="1"/>
  <c r="W13" i="1"/>
  <c r="W32" i="1" s="1"/>
  <c r="V13" i="1"/>
  <c r="U13" i="1"/>
  <c r="U32" i="1" s="1"/>
  <c r="T13" i="1"/>
  <c r="S13" i="1"/>
  <c r="S32" i="1" s="1"/>
  <c r="R13" i="1"/>
  <c r="Q13" i="1"/>
  <c r="Q32" i="1" s="1"/>
  <c r="P13" i="1"/>
  <c r="O13" i="1"/>
  <c r="O32" i="1" s="1"/>
  <c r="N13" i="1"/>
  <c r="M13" i="1"/>
  <c r="M32" i="1" s="1"/>
  <c r="L13" i="1"/>
  <c r="K13" i="1"/>
  <c r="K32" i="1" s="1"/>
  <c r="J13" i="1"/>
  <c r="I13" i="1"/>
  <c r="I32" i="1" s="1"/>
  <c r="H13" i="1"/>
  <c r="H32" i="1" s="1"/>
  <c r="G13" i="1"/>
  <c r="G32" i="1" s="1"/>
  <c r="J32" i="1" s="1"/>
  <c r="AD12" i="1"/>
  <c r="AC12" i="1"/>
  <c r="AB12" i="1"/>
  <c r="AA12" i="1"/>
  <c r="Z12" i="1"/>
  <c r="Y12" i="1"/>
  <c r="X12" i="1"/>
  <c r="W12" i="1"/>
  <c r="V12" i="1"/>
  <c r="U12" i="1"/>
  <c r="T12" i="1"/>
  <c r="S12" i="1"/>
  <c r="R12" i="1"/>
  <c r="Q12" i="1"/>
  <c r="P12" i="1"/>
  <c r="O12" i="1"/>
  <c r="N12" i="1"/>
  <c r="M12" i="1"/>
  <c r="L12" i="1"/>
  <c r="K12" i="1"/>
  <c r="J12" i="1"/>
  <c r="I12" i="1"/>
  <c r="H12" i="1"/>
  <c r="G12" i="1"/>
  <c r="Y54" i="1" l="1"/>
  <c r="Q54" i="1"/>
  <c r="Q55" i="1" s="1"/>
  <c r="Q103" i="1" s="1"/>
  <c r="Q107" i="1" s="1"/>
  <c r="S54" i="1"/>
  <c r="S55" i="1" s="1"/>
  <c r="S103" i="1" s="1"/>
  <c r="S107" i="1" s="1"/>
  <c r="AA37" i="1"/>
  <c r="J37" i="1"/>
  <c r="AA41" i="1"/>
  <c r="J41" i="1"/>
  <c r="AA45" i="1"/>
  <c r="J45" i="1"/>
  <c r="AA49" i="1"/>
  <c r="J49" i="1"/>
  <c r="AA53" i="1"/>
  <c r="J53" i="1"/>
  <c r="J36" i="1"/>
  <c r="AA36" i="1"/>
  <c r="AA40" i="1"/>
  <c r="J40" i="1"/>
  <c r="J44" i="1"/>
  <c r="AA44" i="1"/>
  <c r="AA48" i="1"/>
  <c r="J48" i="1"/>
  <c r="J52" i="1"/>
  <c r="AA52" i="1"/>
  <c r="AA39" i="1"/>
  <c r="J39" i="1"/>
  <c r="AA43" i="1"/>
  <c r="J43" i="1"/>
  <c r="AA47" i="1"/>
  <c r="J47" i="1"/>
  <c r="AA51" i="1"/>
  <c r="J51" i="1"/>
  <c r="AA38" i="1"/>
  <c r="J38" i="1"/>
  <c r="AA42" i="1"/>
  <c r="J42" i="1"/>
  <c r="AA46" i="1"/>
  <c r="J46" i="1"/>
  <c r="AA50" i="1"/>
  <c r="J50" i="1"/>
  <c r="AA13" i="1"/>
  <c r="AA14" i="1"/>
  <c r="AA15" i="1"/>
  <c r="AA16" i="1"/>
  <c r="AA17" i="1"/>
  <c r="AA18" i="1"/>
  <c r="AA19" i="1"/>
  <c r="AA20" i="1"/>
  <c r="AA21" i="1"/>
  <c r="AA22" i="1"/>
  <c r="AA23" i="1"/>
  <c r="AA24" i="1"/>
  <c r="AA25" i="1"/>
  <c r="AA26" i="1"/>
  <c r="AA27" i="1"/>
  <c r="AA28" i="1"/>
  <c r="AA29" i="1"/>
  <c r="AA30" i="1"/>
  <c r="AA31" i="1"/>
  <c r="G35" i="1"/>
  <c r="I35" i="1"/>
  <c r="I54" i="1" s="1"/>
  <c r="I55" i="1" s="1"/>
  <c r="I103" i="1" s="1"/>
  <c r="I107" i="1" s="1"/>
  <c r="U55" i="1"/>
  <c r="U103" i="1" s="1"/>
  <c r="U107" i="1" s="1"/>
  <c r="Y55" i="1"/>
  <c r="Y103" i="1" s="1"/>
  <c r="Y107" i="1" s="1"/>
  <c r="X55" i="1"/>
  <c r="X103" i="1" s="1"/>
  <c r="X107" i="1" s="1"/>
  <c r="W55" i="1"/>
  <c r="W103" i="1" s="1"/>
  <c r="W107" i="1" s="1"/>
  <c r="T55" i="1"/>
  <c r="T103" i="1" s="1"/>
  <c r="T107" i="1" s="1"/>
  <c r="P55" i="1"/>
  <c r="P103" i="1" s="1"/>
  <c r="P107" i="1" s="1"/>
  <c r="O55" i="1"/>
  <c r="O103" i="1" s="1"/>
  <c r="O107" i="1" s="1"/>
  <c r="M55" i="1"/>
  <c r="M103" i="1" s="1"/>
  <c r="M107" i="1" s="1"/>
  <c r="L55" i="1"/>
  <c r="L103" i="1" s="1"/>
  <c r="L107" i="1" s="1"/>
  <c r="K55" i="1"/>
  <c r="K103" i="1" s="1"/>
  <c r="K107" i="1" s="1"/>
  <c r="H55" i="1"/>
  <c r="H103" i="1" s="1"/>
  <c r="H107" i="1" s="1"/>
  <c r="AA32" i="1"/>
  <c r="AE32" i="1" s="1"/>
  <c r="AD46" i="1" l="1"/>
  <c r="AE46" i="1"/>
  <c r="AD53" i="1"/>
  <c r="AE53" i="1"/>
  <c r="AA35" i="1"/>
  <c r="J35" i="1"/>
  <c r="G54" i="1"/>
  <c r="AE24" i="1"/>
  <c r="AD24" i="1"/>
  <c r="AE16" i="1"/>
  <c r="AD16" i="1"/>
  <c r="AE44" i="1"/>
  <c r="AD44" i="1"/>
  <c r="AE25" i="1"/>
  <c r="AD25" i="1"/>
  <c r="AD47" i="1"/>
  <c r="AE47" i="1"/>
  <c r="AD37" i="1"/>
  <c r="AE37" i="1"/>
  <c r="AE31" i="1"/>
  <c r="AD31" i="1"/>
  <c r="AE23" i="1"/>
  <c r="AD23" i="1"/>
  <c r="AD15" i="1"/>
  <c r="AE15" i="1"/>
  <c r="AE42" i="1"/>
  <c r="AD42" i="1"/>
  <c r="AE43" i="1"/>
  <c r="AD43" i="1"/>
  <c r="AE49" i="1"/>
  <c r="AD49" i="1"/>
  <c r="AE17" i="1"/>
  <c r="AD17" i="1"/>
  <c r="AD48" i="1"/>
  <c r="AE48" i="1"/>
  <c r="AD30" i="1"/>
  <c r="AE30" i="1"/>
  <c r="AD22" i="1"/>
  <c r="AE22" i="1"/>
  <c r="AD14" i="1"/>
  <c r="AE14" i="1"/>
  <c r="AD13" i="1"/>
  <c r="AE13" i="1"/>
  <c r="AD45" i="1"/>
  <c r="AE45" i="1"/>
  <c r="AD28" i="1"/>
  <c r="AE28" i="1"/>
  <c r="AD20" i="1"/>
  <c r="AE20" i="1"/>
  <c r="AE52" i="1"/>
  <c r="AD52" i="1"/>
  <c r="AE36" i="1"/>
  <c r="AD36" i="1"/>
  <c r="AD21" i="1"/>
  <c r="AE21" i="1"/>
  <c r="AD40" i="1"/>
  <c r="AE40" i="1"/>
  <c r="AE27" i="1"/>
  <c r="AD27" i="1"/>
  <c r="AE19" i="1"/>
  <c r="AD19" i="1"/>
  <c r="AE50" i="1"/>
  <c r="AD50" i="1"/>
  <c r="AE51" i="1"/>
  <c r="AD51" i="1"/>
  <c r="AE41" i="1"/>
  <c r="AD41" i="1"/>
  <c r="AD29" i="1"/>
  <c r="AE29" i="1"/>
  <c r="AD38" i="1"/>
  <c r="AE38" i="1"/>
  <c r="AD39" i="1"/>
  <c r="AE39" i="1"/>
  <c r="AE26" i="1"/>
  <c r="AD26" i="1"/>
  <c r="AE18" i="1"/>
  <c r="AD18" i="1"/>
  <c r="AD32" i="1"/>
  <c r="AA54" i="1" l="1"/>
  <c r="J54" i="1"/>
  <c r="G55" i="1"/>
  <c r="AE35" i="1"/>
  <c r="AD35" i="1"/>
  <c r="G103" i="1" l="1"/>
  <c r="J55" i="1"/>
  <c r="AA55" i="1"/>
  <c r="AE54" i="1"/>
  <c r="AD54" i="1"/>
  <c r="AE55" i="1" l="1"/>
  <c r="AD55" i="1"/>
  <c r="AA103" i="1"/>
  <c r="J103" i="1"/>
  <c r="G104" i="1"/>
  <c r="AA104" i="1" l="1"/>
  <c r="G106" i="1"/>
  <c r="J104" i="1"/>
  <c r="AE103" i="1"/>
  <c r="AD103" i="1"/>
  <c r="AA106" i="1" l="1"/>
  <c r="J106" i="1"/>
  <c r="G107" i="1"/>
  <c r="AE104" i="1"/>
  <c r="AD104" i="1"/>
  <c r="J107" i="1" l="1"/>
  <c r="AA107" i="1"/>
  <c r="AE106" i="1"/>
  <c r="AD106" i="1"/>
  <c r="AE107" i="1" l="1"/>
  <c r="AI110" i="1" s="1"/>
  <c r="AF110" i="1"/>
  <c r="AD10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0C9DBB-1086-4A55-9AE7-E76645D2B263}" name="Query - Table 1" description="Connection to the 'Table 1' query in the workbook." type="100" refreshedVersion="8" minRefreshableVersion="5">
    <extLst>
      <ext xmlns:x15="http://schemas.microsoft.com/office/spreadsheetml/2010/11/main" uri="{DE250136-89BD-433C-8126-D09CA5730AF9}">
        <x15:connection id="4a521e0f-91d3-40af-be6e-43d7f95fced0"/>
      </ext>
    </extLst>
  </connection>
  <connection id="2" xr16:uid="{74D5FE0B-A9CB-4A2B-AA24-7A2ABA5F6B72}" keepAlive="1" name="Query - Table 1 (2)" description="Connection to the 'Table 1 (2)' query in the workbook." type="5" refreshedVersion="8" background="1" saveData="1">
    <dbPr connection="Provider=Microsoft.Mashup.OleDb.1;Data Source=$Workbook$;Location=&quot;Table 1 (2)&quot;;Extended Properties=&quot;&quot;" command="SELECT * FROM [Table 1 (2)]"/>
  </connection>
  <connection id="3" xr16:uid="{C25D2C2E-109D-45EB-8547-443032B7FAB5}" name="Query - Table 2" description="Connection to the 'Table 2' query in the workbook." type="100" refreshedVersion="8" minRefreshableVersion="5">
    <extLst>
      <ext xmlns:x15="http://schemas.microsoft.com/office/spreadsheetml/2010/11/main" uri="{DE250136-89BD-433C-8126-D09CA5730AF9}">
        <x15:connection id="863624d8-b152-4f40-990a-22f87d894fe5"/>
      </ext>
    </extLst>
  </connection>
  <connection id="4" xr16:uid="{4FDDA73C-B023-4551-A42A-283528F4D5F8}" keepAlive="1" name="Query - Table 2 (2)" description="Connection to the 'Table 2 (2)' query in the workbook." type="5" refreshedVersion="8" background="1" saveData="1">
    <dbPr connection="Provider=Microsoft.Mashup.OleDb.1;Data Source=$Workbook$;Location=&quot;Table 2 (2)&quot;;Extended Properties=&quot;&quot;" command="SELECT * FROM [Table 2 (2)]"/>
  </connection>
  <connection id="5" xr16:uid="{5771795F-F254-4DC8-A747-6CD30ABECC14}" name="Query - Table 3" description="Connection to the 'Table 3' query in the workbook." type="100" refreshedVersion="8" minRefreshableVersion="5">
    <extLst>
      <ext xmlns:x15="http://schemas.microsoft.com/office/spreadsheetml/2010/11/main" uri="{DE250136-89BD-433C-8126-D09CA5730AF9}">
        <x15:connection id="3bf328a5-8ac9-4b80-9d68-e18992554e73"/>
      </ext>
    </extLst>
  </connection>
  <connection id="6" xr16:uid="{CF674497-2962-4388-920D-3A4A44DDED3C}" keepAlive="1" name="Query - Table 3 (2)" description="Connection to the 'Table 3 (2)' query in the workbook." type="5" refreshedVersion="8" background="1" saveData="1">
    <dbPr connection="Provider=Microsoft.Mashup.OleDb.1;Data Source=$Workbook$;Location=&quot;Table 3 (2)&quot;;Extended Properties=&quot;&quot;" command="SELECT * FROM [Table 3 (2)]"/>
  </connection>
  <connection id="7" xr16:uid="{46562AAA-3372-48D9-B6EF-E7C50B47C47B}" name="Query - Table 4" description="Connection to the 'Table 4' query in the workbook." type="100" refreshedVersion="8" minRefreshableVersion="5">
    <extLst>
      <ext xmlns:x15="http://schemas.microsoft.com/office/spreadsheetml/2010/11/main" uri="{DE250136-89BD-433C-8126-D09CA5730AF9}">
        <x15:connection id="158edcbd-d8d5-47b6-9dc2-04686cdca0ce"/>
      </ext>
    </extLst>
  </connection>
  <connection id="8" xr16:uid="{C04F1822-1942-4792-AD8C-0A5EB1EE4F5B}" keepAlive="1" name="Query - Table 4 (2)" description="Connection to the 'Table 4 (2)' query in the workbook." type="5" refreshedVersion="8" background="1" saveData="1">
    <dbPr connection="Provider=Microsoft.Mashup.OleDb.1;Data Source=$Workbook$;Location=&quot;Table 4 (2)&quot;;Extended Properties=&quot;&quot;" command="SELECT * FROM [Table 4 (2)]"/>
  </connection>
  <connection id="9" xr16:uid="{32EB0066-7010-46AD-9EE8-974267C988A4}" name="Query - Table 5" description="Connection to the 'Table 5' query in the workbook." type="100" refreshedVersion="8" minRefreshableVersion="5">
    <extLst>
      <ext xmlns:x15="http://schemas.microsoft.com/office/spreadsheetml/2010/11/main" uri="{DE250136-89BD-433C-8126-D09CA5730AF9}">
        <x15:connection id="0b342ab5-b5b6-4587-b906-ff4e00482f71"/>
      </ext>
    </extLst>
  </connection>
  <connection id="10" xr16:uid="{E327FCAE-E993-4BCC-BCDA-16AFEE25E9E9}" keepAlive="1" name="Query - Table 5 (2)" description="Connection to the 'Table 5 (2)' query in the workbook." type="5" refreshedVersion="8" background="1" saveData="1">
    <dbPr connection="Provider=Microsoft.Mashup.OleDb.1;Data Source=$Workbook$;Location=&quot;Table 5 (2)&quot;;Extended Properties=&quot;&quot;" command="SELECT * FROM [Table 5 (2)]"/>
  </connection>
  <connection id="11" xr16:uid="{3EEEEFA8-5E3D-4A55-8E03-5CD0CE1B35E2}"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<sst xmlns="http://schemas.openxmlformats.org/spreadsheetml/2006/main" count="601" uniqueCount="268">
  <si>
    <t xml:space="preserve">Principal Investigator: </t>
  </si>
  <si>
    <t xml:space="preserve">Project Title:  </t>
  </si>
  <si>
    <t>Total</t>
  </si>
  <si>
    <t>Rate</t>
  </si>
  <si>
    <t>Total Tuition</t>
  </si>
  <si>
    <t>Total Equipment</t>
  </si>
  <si>
    <t>Total Supplies</t>
  </si>
  <si>
    <t>Total Other Costs</t>
  </si>
  <si>
    <t>Marshall University, Graduate Assistants and Student Workers</t>
  </si>
  <si>
    <t>Organized Research</t>
  </si>
  <si>
    <t>Instruction</t>
  </si>
  <si>
    <t>WV Residents</t>
  </si>
  <si>
    <t>Per Credit Hour</t>
  </si>
  <si>
    <t>Per Semester – Full Time Student</t>
  </si>
  <si>
    <t>College / Program</t>
  </si>
  <si>
    <t>University Tuition</t>
  </si>
  <si>
    <t>Fees</t>
  </si>
  <si>
    <t>College / Program Fee</t>
  </si>
  <si>
    <t>Base Tuition &amp; Fees</t>
  </si>
  <si>
    <t>–</t>
  </si>
  <si>
    <t>CECS College</t>
  </si>
  <si>
    <t>COAM Fine Arts Program</t>
  </si>
  <si>
    <t>COAM Journalism Program</t>
  </si>
  <si>
    <t>College of Business</t>
  </si>
  <si>
    <t>College of Education and Professional Development</t>
  </si>
  <si>
    <t>College of Health Professions</t>
  </si>
  <si>
    <t>COHP CLS,CD, Dietetics</t>
  </si>
  <si>
    <t>COHP Kinesiology Program</t>
  </si>
  <si>
    <t>COHP Nursing Program</t>
  </si>
  <si>
    <t>College of Liberal Arts</t>
  </si>
  <si>
    <t>College of Science</t>
  </si>
  <si>
    <t>Regents Bachelor of Arts</t>
  </si>
  <si>
    <t>University College</t>
  </si>
  <si>
    <t>Aviation Program</t>
  </si>
  <si>
    <t>**</t>
  </si>
  <si>
    <t>Metro</t>
  </si>
  <si>
    <t>Non-Residents</t>
  </si>
  <si>
    <t>COHP CD &amp; Dietetics</t>
  </si>
  <si>
    <t>Psychology Doctorate</t>
  </si>
  <si>
    <t>COEPD EdD/EdS/Programs with Clinicals</t>
  </si>
  <si>
    <t>Forensic Science Program</t>
  </si>
  <si>
    <t>Biomedical Science Program – includes Biomedical Research and CTS (Clinical and Transitional Science, M.S)</t>
  </si>
  <si>
    <t>Physical Therapy – Doctorate</t>
  </si>
  <si>
    <t>Masters of Public Health</t>
  </si>
  <si>
    <t>SOM – Physician Assistant</t>
  </si>
  <si>
    <t> 226.00</t>
  </si>
  <si>
    <t>Pharmacy</t>
  </si>
  <si>
    <t>Non-Resident</t>
  </si>
  <si>
    <t>International</t>
  </si>
  <si>
    <t>Pharmacy – Year 1</t>
  </si>
  <si>
    <r>
      <t>–</t>
    </r>
    <r>
      <rPr>
        <u/>
        <sz val="10"/>
        <color theme="10"/>
        <rFont val="Arial"/>
        <family val="2"/>
      </rPr>
      <t>**</t>
    </r>
  </si>
  <si>
    <t>Pharmacy – Year 2</t>
  </si>
  <si>
    <t>Pharmacy – Year 3</t>
  </si>
  <si>
    <t>Pharmacy – Year 4</t>
  </si>
  <si>
    <t>SOM – Year 1</t>
  </si>
  <si>
    <t>SOM – Year 2</t>
  </si>
  <si>
    <t>SOM – Year 3</t>
  </si>
  <si>
    <t>SOM – Year 4</t>
  </si>
  <si>
    <t>Facilities and Administration (F&amp;A) Rates</t>
  </si>
  <si>
    <t>F&amp;A Rates FY2026 </t>
  </si>
  <si>
    <t>The new rates should be applied to all proposals submitted with deadlines</t>
  </si>
  <si>
    <t>Rate Categories</t>
  </si>
  <si>
    <t>Category</t>
  </si>
  <si>
    <t>Duration</t>
  </si>
  <si>
    <t>Applicable</t>
  </si>
  <si>
    <t>On-Campus</t>
  </si>
  <si>
    <t>07/01/25 – Until Amended</t>
  </si>
  <si>
    <t>Off-Campus</t>
  </si>
  <si>
    <t>Other Sponsored Activities</t>
  </si>
  <si>
    <t>Fringe Benefit Rates FY2026</t>
  </si>
  <si>
    <t>Effective July 1, 2025 – June 30, 2026</t>
  </si>
  <si>
    <t>*Marshall University, Full-time Employees</t>
  </si>
  <si>
    <t>*Marshall University, Part-Time Employees</t>
  </si>
  <si>
    <t>MURC Full-Time Employees</t>
  </si>
  <si>
    <t>MURC Part-Time Employees</t>
  </si>
  <si>
    <r>
      <t>*Marshall University applies the rates for their employees based upon the position classification. All full-time Marshall University positions, including academic-year faculty, classified staff, and non-classified staff, are at the </t>
    </r>
    <r>
      <rPr>
        <b/>
        <sz val="14"/>
        <color rgb="FF131716"/>
        <rFont val="Arial"/>
        <family val="2"/>
      </rPr>
      <t>MU Full-time</t>
    </r>
    <r>
      <rPr>
        <sz val="14"/>
        <color rgb="FF131716"/>
        <rFont val="Arial"/>
        <family val="2"/>
      </rPr>
      <t> rate. Any other secondary positions for faculty or staff are paid at the </t>
    </r>
    <r>
      <rPr>
        <b/>
        <sz val="14"/>
        <color rgb="FF131716"/>
        <rFont val="Arial"/>
        <family val="2"/>
      </rPr>
      <t>MU Part-time rate</t>
    </r>
    <r>
      <rPr>
        <sz val="14"/>
        <color rgb="FF131716"/>
        <rFont val="Arial"/>
        <family val="2"/>
      </rPr>
      <t> –including research stipends, overtime, part-time faculty, and summer faculty.</t>
    </r>
  </si>
  <si>
    <r>
      <t>occurring on or </t>
    </r>
    <r>
      <rPr>
        <b/>
        <sz val="14"/>
        <rFont val="Arial"/>
        <family val="2"/>
      </rPr>
      <t>after July 1, 2025</t>
    </r>
  </si>
  <si>
    <t>2025 – 2026 Undergraduate Tuition and Fees</t>
  </si>
  <si>
    <t> 5,799.00</t>
  </si>
  <si>
    <t>CECS = College of Engineering and Computer Science</t>
  </si>
  <si>
    <t>COAM = College of Arts and Media</t>
  </si>
  <si>
    <t>COHP = College of Health Professions</t>
  </si>
  <si>
    <t>CLS, CD, Dietetics = Clinical Laboratory Science, Communication Disorders and Dietetics</t>
  </si>
  <si>
    <t>COEPD – College of Education and Professional Development</t>
  </si>
  <si>
    <t> 6,942.00</t>
  </si>
  <si>
    <t>2025 – 2026 Pharmacy Fees(MS)</t>
  </si>
  <si>
    <t>2025 – 2026 Pharmacy Fees (PharmD)</t>
  </si>
  <si>
    <t>(Summer 2025)</t>
  </si>
  <si>
    <t>2025 – 2026 School of Medicine</t>
  </si>
  <si>
    <t>SOM – Year 1 (Summer 2025)</t>
  </si>
  <si>
    <t>SOM – Year 2 (Summer 2025)</t>
  </si>
  <si>
    <t>SOM – Year 3 (Summer 2025)</t>
  </si>
  <si>
    <t>SOM- Year 3</t>
  </si>
  <si>
    <t>SOM – Year 4 (Summer 2025)</t>
  </si>
  <si>
    <t>2025-2026 UNDERGRADUATE TUITION AND FEES</t>
  </si>
  <si>
    <t>Fringe Benefits Rates FY 2026</t>
  </si>
  <si>
    <t>2025-2026 GRADUATE TUITION AND FEES</t>
  </si>
  <si>
    <t>2025 – 2026 Graduate Tuition and Fees</t>
  </si>
  <si>
    <t>**Pharmacy Fees – Fall only</t>
  </si>
  <si>
    <t>You should develop your proposal budget based on your best estimate of the financial support needed to carry out the proposed project. Budgets are composed of the below 2 categories.</t>
  </si>
  <si>
    <t>Personnel Costs</t>
  </si>
  <si>
    <t>Salaries &amp; Wages</t>
  </si>
  <si>
    <t>Sponsored activities may not result in any employees receiving compensation at a rate in excess of their authorized institutional base salary or academic rate. Additionally, no employee may be scheduled for activities in excess of 100% effort in any given month.</t>
  </si>
  <si>
    <t>Students may not work more than 20 hours a week when enrolled in courses. In summer sessions, if students are not enrolled in courses a student may be able to work 40 hours a week during that period.</t>
  </si>
  <si>
    <t>Salary for administrative and clerical personnel are not normally allowable in proposal budgets since these are costs included as indirect costs. However, they may be included as a direct only if they are able to meet the below criteria:</t>
  </si>
  <si>
    <t>Administrative/clerical salaries are integral to the project or activity </t>
  </si>
  <si>
    <t>Individual involved can be specifically identified</t>
  </si>
  <si>
    <t>Costs are explicitly included in the budget or have prior written approval of the federal awarding agency</t>
  </si>
  <si>
    <t>Costs are NOT also recovered as indirect costs</t>
  </si>
  <si>
    <t>Fringe Benefits</t>
  </si>
  <si>
    <t>Note that the actual costs for fringe benefits are charged (billed) to the sponsored project at the time the costs are incurred. The amount charged is based on salary, selected benefit package, and other variables applicable to the individual employee.</t>
  </si>
  <si>
    <t>Travel</t>
  </si>
  <si>
    <t>Travel costs should be presented in sufficient detail to determine the reasonableness of such costs. If travel is anticipated, the detailed information for the trip(s) should be provided in the budget justification. Breakout the costs for lodging, airfare, per diem, ground transportation, registration, etc. when possible. State the number of travelers for each trip, length of trip, and destinations (if known). </t>
  </si>
  <si>
    <t>Please note: Some sponsors require a high-level of detail to support the cost estimates for travel, including flight and lodging quotes, or estimates based on specific GSA per diem rates. So please be sure you prepare your budget with this in mind and appropriately justify and breakdown these costs in your Budget Justification. </t>
  </si>
  <si>
    <t>Materials &amp; Supplies</t>
  </si>
  <si>
    <t>Only materials and supplies actually used for the performance of the sponsored project may be charged as direct costs. The PI should be prepared to explain the basis for developing the cost estimate(s) included in the budget.</t>
  </si>
  <si>
    <t>Publication costs include costs associated with the publication and dissemination of research results. Costs can include printing, distribution, promotion, mailing, general handling, and page charges for professional publications (for current research findings).</t>
  </si>
  <si>
    <t>Computer Services</t>
  </si>
  <si>
    <t>A subrecipient is a third-party organization performing a portion of a funded sponsored project to carry out a portion of the programmatic work as proposed. PIs preparing budgets that include funds for a subrecipient should include the subaward's costs (direct and indirect costs) in the budget as a single line item.</t>
  </si>
  <si>
    <t>Participant support costs (PSC) are direct costs for items such as stipends, subsistence allowances, travel allowances, and registration fees paid to or on behalf of participants or trainees in connection with conferences or training projects. </t>
  </si>
  <si>
    <t>A participant is defined as the recipient, not the provider, of a service or training associated with a workshop, conference, seminar, symposium or other short-term instructional or information-sharing activity.  Participants may include students, scholars, scientists from other institutions, individuals from the private sector, teachers, and state or local government personnel. Participants are not employees and are not required to provide any deliverable to the University.</t>
  </si>
  <si>
    <t>The intent of participant support is solely to provide direct financial assistance for participants to attend conferences/training events. Unallowable costs include speaker fees, facility rental, and expenses for the PI, project staff or collaborators to attend. </t>
  </si>
  <si>
    <t>Costs for hosting the conference or training event should not be included as Participant Support Costs and should be budgeted and charged to other applicable budget categories.  </t>
  </si>
  <si>
    <t>Payments made to research subjects as an incentive for recruitment or participation in a research project are not Participant Support costs.</t>
  </si>
  <si>
    <t>Other</t>
  </si>
  <si>
    <t>Other costs not included in the categories indicated above and that directly benefit the proposed project, can be included in the Other category of the budget. Examples of other costs include, but are not limited to, the below.</t>
  </si>
  <si>
    <t>Off-Site Facility Rental: such charges are exempt from F&amp;A recovery</t>
  </si>
  <si>
    <t>Research Subject Payments</t>
  </si>
  <si>
    <t>Vendor Services</t>
  </si>
  <si>
    <t>Animal Care Costs</t>
  </si>
  <si>
    <t>Repair and Equipment Maintenance</t>
  </si>
  <si>
    <t>Speaker Fees</t>
  </si>
  <si>
    <t>Data Management &amp; Sharing Costs</t>
  </si>
  <si>
    <t>The Personnel Costs of the budget should only include MU or MURC employees. Do not list non-MU or MURC collaborators under Salaries and Wages. </t>
  </si>
  <si>
    <t xml:space="preserve">Fringe benefits are a direct cost to a sponsored project, are clearly related to the salaries and wages to be paid, and are shown as a separate entry in the budget. </t>
  </si>
  <si>
    <t xml:space="preserve">An average fringe benefit rate is used to estimate costs. The current rates can be viewed at the MURC RATES TAB (Tab 3) </t>
  </si>
  <si>
    <t>1. Direct Costs: Costs identified that are specifically associated with a particular project or activity and can be directly assigned to that project or activity with a high degree of accuracy (i.e.: PI effort; Travel Costs; Supplies; etc.)</t>
  </si>
  <si>
    <t>2. Indirect (F&amp;A) Costs: University costs incurred for common or joint objectives that cannot be specifically identified with a particular sponsored project or activities (i.e.: electricity for lab/offices; building maintenance; libraries; administrators; etc.)</t>
  </si>
  <si>
    <t xml:space="preserve">Tuition Support should be included for salaried GRAs budgeted for in the proposal budget. Tuition amounts budgeted must be commensurate with GRA effort and period on the sponsored project. </t>
  </si>
  <si>
    <t xml:space="preserve">Estimates for tuition costs can be located on TAB 6 (Grad, Tuition, Fees, and Insurance) or consult with department, college, or research administration staff. </t>
  </si>
  <si>
    <t xml:space="preserve">Cayuse SP Number : </t>
  </si>
  <si>
    <t>TUITION (706B)</t>
  </si>
  <si>
    <t>In-Kind</t>
  </si>
  <si>
    <t>Equipment (Exempt from Indirect (F&amp;A) Costs</t>
  </si>
  <si>
    <t>Equipment means an article of nonexpendable, tangible property having a useful life of more than one year and an acquisition cost of $10,000 or more per acquisition.  </t>
  </si>
  <si>
    <t>Estimate the cost of equipment using an appropriate cost estimation method such as vendor quotes or catalog prices. Make sure that sales tax, duty, transit insurance, freight, and installation charges are included in the estimated cost</t>
  </si>
  <si>
    <t>Note that laptops or other computers that do not reach the $10K threshold are not considered equipment for budgetary purposes and should be listed as expendable materials &amp; supplies.</t>
  </si>
  <si>
    <t>These are items with a unit cost less than $10,000. Normally, a research project will consume expendable supplies such as laboratory items, computer software, research supplies, animal costs, etc. This category also includes items such as computers, data storage hardware, and other small electronics costing less than $10,000.</t>
  </si>
  <si>
    <t>Contractual : Subawards/Subcontracts</t>
  </si>
  <si>
    <t>The subrecipient institution should provide a statement of work (SOW), a detailed budget, budget justification, F&amp;A Rate Agreement, and a commitment letter signed by the collaborator's authorized institutional representative. Documents should be obtained well in advance of any MURC internal deadlines.</t>
  </si>
  <si>
    <t>Consultants are individuals outside of the university, whose expertise and skills will add value to the project. MU and/or MURC employees are not included as consultants on a proposal budget. They should instead be included in the Personnel/Salaries section and effort should be included as an annualized percent effort and the cost of their participation must be paid as regular salary with associated fringe benefits included in the cost.</t>
  </si>
  <si>
    <t>MU and/or MURC Employees are not eligible to receive participant support.</t>
  </si>
  <si>
    <t xml:space="preserve">General office supplies (paper, copies, pens, ink cartridges, etc.) are not normally allowable in budgets (see Uniform Guidance, 2 CFR 200, Subpart E, for more detail). </t>
  </si>
  <si>
    <t>1. Direct Costs:</t>
  </si>
  <si>
    <t>2. Indirect Costs (F&amp;A): </t>
  </si>
  <si>
    <t>Participant Support/Trainee Costs (Exempt from Indirect (F&amp;A) Costs)</t>
  </si>
  <si>
    <t>Graduate Student Tuition (Exempt from Indirect (F&amp;A) Costs)</t>
  </si>
  <si>
    <t xml:space="preserve">Include Marshall University (MU) faculty, postdoctoral researchers, graduate and undergraduate students, and other MU or Marshall University Research Corporation (MURC)  personnel who will be working on the project. </t>
  </si>
  <si>
    <t>Total Fringe Benefits</t>
  </si>
  <si>
    <t>Total Personnel</t>
  </si>
  <si>
    <t>Please contact your Pre Award Representative to obtain Current Annual Base Salaries for MU and MURC Employees</t>
  </si>
  <si>
    <t>TOTAL PROJECT COSTS</t>
  </si>
  <si>
    <t>Facilities and administration rates (F&amp;A - also called Indirect Costs) must be charged for all sponsored programs unless a program or an agency has been granted a legislatively endorsed restriction on the F&amp;A rate that is to be charged or, in the case of private agencies, an established written policy exists which limits F&amp;A rates.</t>
  </si>
  <si>
    <t xml:space="preserve">Fringe benefit rates cover the cost of employee benefits such as health insurance, retirement, and payroll taxes. MURC applies federally negotiated fringe rates to all salaries charged to sponsored projects. Rates vary by employee type (e.g., full-time, part-time, student) and are updated annually. While students do not receive Fringe Benefits through MU or MURC, if they are being paid off of the grant, the MURC PT Employee rate of 7.12% may be applied. </t>
  </si>
  <si>
    <t xml:space="preserve">While MU and MURC do not provide fringe benefits for students, if they are being paid off of the grant, the MURC PT Employee rate of 7.12% may be applied. </t>
  </si>
  <si>
    <t>Current GSA per diem and mileage rates can be found online at the following website:</t>
  </si>
  <si>
    <t xml:space="preserve">US GSA RATES </t>
  </si>
  <si>
    <t xml:space="preserve">Foreign travel should be budgeted separately from domestic travel. </t>
  </si>
  <si>
    <t>For current travel policies and rates, refer to the current MU Travel Guide and information:   </t>
  </si>
  <si>
    <t xml:space="preserve">MU TRAVEL POLICY </t>
  </si>
  <si>
    <t>MURC Policies and Procedures (Travel Section at the bottom of the screen)</t>
  </si>
  <si>
    <t xml:space="preserve">Current FY 2026 Indirect Cost rates can be located on TAB 3 (MURC RATES) </t>
  </si>
  <si>
    <t>MURC F&amp;A and FRINGE BENEFITS RATES FY 2026</t>
  </si>
  <si>
    <t xml:space="preserve">Graduate and Undergraduate students may also be budgeted for in an hourly capacity. See Tab 4  (UG TUITION, FEES INSURANCE) and Tab 5 (GRAD TUITION, FEES, INSURANCE) for current rates. </t>
  </si>
  <si>
    <t>Salaried Graduate Research Assistants (GRA) should be budgeted for based on current Annualized GRA Salary rates. Salaried GRAs can be budgeted at half-time (10hrs/week) or full-time (20hrs/week). When budgeting for salaried GRAs, proportional tuition support should also be included for the GRA in the Other Direct Costs section of the budget.</t>
  </si>
  <si>
    <t>Sponsor guidelines limiting facilities and administrative costs must be provided as an attachment in your Cayuse SP record to document the F&amp;A rate being used.</t>
  </si>
  <si>
    <t xml:space="preserve">Facilities and administrative (F&amp;A) costs must be included in proposal budgets unless the sponsor has a written policy or published guidelines on F&amp;A rates applicable to all potential grantees. </t>
  </si>
  <si>
    <t>MURC FY 2026 Rate Agreement</t>
  </si>
  <si>
    <t xml:space="preserve">Salary escalations for subsequent years on the grant are not encouraged. </t>
  </si>
  <si>
    <t>TOTAL MODIFIED DIRECT COST (MTDC) BASE</t>
  </si>
  <si>
    <t>INDIRECT COSTS (FACILITIES AND ADMINISTRATIVE COSTS)</t>
  </si>
  <si>
    <t>MURC F&amp;A / INDIRECT COST RATE</t>
  </si>
  <si>
    <t xml:space="preserve"> Should your budget not include 5-years of funding request or match and in-kind, you can disregard those fields and columns.  You can also hide unwanted columns. </t>
  </si>
  <si>
    <t xml:space="preserve">Please note:  This is a global 5-year budget designed for any extramural funding sponsor and includes columns for match and in-kind costs.  </t>
  </si>
  <si>
    <t xml:space="preserve">In-Kind Match: In-kind match for grants refers to the non-cash contributions of goods, services, or property that are used to fulfill a grant's matching requirement. This can include volunteer hours, donated office space, professional services, equipment, or materials, and its value is calculated to be equivalent to cash. The contributions must be directly related to the project's goals and be costs that would have been allowable if paid with grant funds. </t>
  </si>
  <si>
    <t xml:space="preserve">In-Kind match dollars should only be committed if required by the sponsor. </t>
  </si>
  <si>
    <t xml:space="preserve">Cash Cost-Share Match: Cash cost share is a committed contribution of the recipient's own funds to a grant project that is not reimbursed by the funding agency. These cash funds are used to cover project costs such as salaries, fringe benefits, travel, and equipment, and they must be allowable under the same grant rules as the federal funds. Grants may require a mandatory match or a voluntary cost share, both of which must be documented and met. </t>
  </si>
  <si>
    <t xml:space="preserve">Cash Cost Share Match should only be committed if required by the sponsor. </t>
  </si>
  <si>
    <t>Budget Setup</t>
  </si>
  <si>
    <t>Include In-Kind?</t>
  </si>
  <si>
    <t>Include Cash Cost Share?</t>
  </si>
  <si>
    <t>Indirect rate type</t>
  </si>
  <si>
    <t>Number of Project Personnel Rows to Show</t>
  </si>
  <si>
    <t>Note: NIH typically does not allow COLA in budgets. Budgeted COLA does not automatically generate a University COLA raise.</t>
  </si>
  <si>
    <t>OTHER (706B)</t>
  </si>
  <si>
    <t>Marshall University Research Corporation (MURC)</t>
  </si>
  <si>
    <t>Budget Development Workbook</t>
  </si>
  <si>
    <t>Welcome</t>
  </si>
  <si>
    <t>This workbook is designed to help Principal Investigators develop accurate, compliant, and institutionally aligned proposal budgets.</t>
  </si>
  <si>
    <t>It provides a structured format for entering project information, building cost estimates, and applying current MURC rates. The goal is to simplify the budgeting process while ensuring consistency with sponsor and institutional requirements.</t>
  </si>
  <si>
    <t>Getting Started</t>
  </si>
  <si>
    <t>1. Complete Project Information (This Tab): Enter basic project details and confirm funding assumptions.</t>
  </si>
  <si>
    <t>2. Build Your Budget (Budget Form Tab): Input personnel, fringe, travel, equipment, and other direct costs. Indirect costs will calculate automatically based on institutional rates.</t>
  </si>
  <si>
    <t>3. Review Institutional Rates (MURC Rate Tab): Reference current fringe and indirect cost rates as needed.</t>
  </si>
  <si>
    <t>4. Tuition &amp; Student Cost Tabs: Use these tabs for undergraduate and graduate tuition, fees, and insurance estimates.</t>
  </si>
  <si>
    <t>Important Reminders</t>
  </si>
  <si>
    <t>Questions?</t>
  </si>
  <si>
    <t>Contact the MURC Pre-Award Team (murcpreaward@marshall.edu) for assistance with budget development, allowability questions, or sponsor requirements.</t>
  </si>
  <si>
    <t>Please do not alter formula cells or rate calculations without consulting your preaward officer</t>
  </si>
  <si>
    <t>Sponsor guidelines may supersede standard institutional assumptions</t>
  </si>
  <si>
    <t>Final budgets must be reviewed and approved by MURC prior to submission</t>
  </si>
  <si>
    <t>Are indirect costs capped?</t>
  </si>
  <si>
    <t xml:space="preserve">Notice of Funding Opportunity Number </t>
  </si>
  <si>
    <t xml:space="preserve">Notice of Funding Opportunity Agency/Title </t>
  </si>
  <si>
    <t xml:space="preserve">Cayuse SP Title : </t>
  </si>
  <si>
    <t>Number of Project Years (1-5)</t>
  </si>
  <si>
    <t>Indirect cost cap % (0%-25%)</t>
  </si>
  <si>
    <t>Sponsor Request Total</t>
  </si>
  <si>
    <t>Cash Cost Share Total</t>
  </si>
  <si>
    <t>In-Kind Total</t>
  </si>
  <si>
    <t>PARTICIPANT SUPPORT (Typically NSF/NIH only) - stipends, travel, subsistence, registration for participants</t>
  </si>
  <si>
    <t>FringeRates</t>
  </si>
  <si>
    <t>1) Choose the setup options above.</t>
  </si>
  <si>
    <t>2) Click 'Apply Setup' to rebuild the budget form.</t>
  </si>
  <si>
    <t>3) Sponsor and in-kind salary amounts auto-fill for each year but can be edited year by year.</t>
  </si>
  <si>
    <t>4) Click 'Reset Template' to clear user data and restore the default layout.</t>
  </si>
  <si>
    <t>Year 1</t>
  </si>
  <si>
    <t>Year 2</t>
  </si>
  <si>
    <t>Year 3</t>
  </si>
  <si>
    <t>Year 4</t>
  </si>
  <si>
    <t>Year 5</t>
  </si>
  <si>
    <t>Cumulative Totals</t>
  </si>
  <si>
    <t>Personnel Name</t>
  </si>
  <si>
    <t>Project Role</t>
  </si>
  <si>
    <t>Base Salary</t>
  </si>
  <si>
    <t>Match %</t>
  </si>
  <si>
    <t>Total Salaries</t>
  </si>
  <si>
    <t>Total Travel</t>
  </si>
  <si>
    <t>Total Participant Support Costs</t>
  </si>
  <si>
    <t>TOTAL PROJECT DIRECT COSTS</t>
  </si>
  <si>
    <t>Sponsor % Effort</t>
  </si>
  <si>
    <t>Cash Share</t>
  </si>
  <si>
    <t>In-Kind % Effort</t>
  </si>
  <si>
    <t>Year Total</t>
  </si>
  <si>
    <t>TRAVEL (701B) Detail travel costs including mileage, lodging, airfare, car rental, and parking fees.</t>
  </si>
  <si>
    <t>EQUIPMENT (702B) Equipment costs include any one single item $10,000 or more.</t>
  </si>
  <si>
    <t>SUPPLIES (703B) Detail related supply costs by item.</t>
  </si>
  <si>
    <t>PERSONNEL (601B) Include employee name and project role.
Annual sponsor and in-kind amounts auto-fill and can be edited by year.</t>
  </si>
  <si>
    <t>Sponsor Request</t>
  </si>
  <si>
    <t>Total Request</t>
  </si>
  <si>
    <t>Total Subawards</t>
  </si>
  <si>
    <t>Total Service Agreements / Contractual</t>
  </si>
  <si>
    <t>SUBAWARDS (705A) Only the first $50,000 of total subawards is included in the indirect cost base.</t>
  </si>
  <si>
    <t>SERVICE AGREEMENTS / CONTRACTUAL (705B) The full amount is included in the indirect cost base.</t>
  </si>
  <si>
    <t>No</t>
  </si>
  <si>
    <t>FringeLabels</t>
  </si>
  <si>
    <t>No Fringe (0.00%)</t>
  </si>
  <si>
    <t>Marshall University Full-Time (35.62%)</t>
  </si>
  <si>
    <t>Marshall University Part-Time (16.00%)</t>
  </si>
  <si>
    <t>Marshall University Research Corporation Full-Time (36.67%)</t>
  </si>
  <si>
    <t>Marshall University Research Corporation Part-Time (12.55%)</t>
  </si>
  <si>
    <t>On-campus research</t>
  </si>
  <si>
    <t>FRINGE (602B) Select the fringe rate from the dropdown in column B.</t>
  </si>
  <si>
    <t>Total Sponsor Request</t>
  </si>
  <si>
    <t>Total Cash Match</t>
  </si>
  <si>
    <t>Total In-Kind</t>
  </si>
  <si>
    <t>Total Project Cost</t>
  </si>
  <si>
    <r>
      <t xml:space="preserve">Marshall University Research Corporation Five Year Budget Form </t>
    </r>
    <r>
      <rPr>
        <b/>
        <i/>
        <sz val="10"/>
        <rFont val="Calibri"/>
        <family val="2"/>
      </rPr>
      <t>(Rev. 04.26)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</si>
</sst>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00"/>
    <numFmt numFmtId="165" formatCode="0.0%"/>
    <numFmt numFmtId="166" formatCode="0.0%;\(0.0%\);\-"/>
  </numFmts>
  <fonts count="38" x14ac:knownFonts="1">
    <font>
      <sz val="10"/>
      <name val="Arial"/>
    </font>
    <font>
      <b/>
      <sz val="10"/>
      <name val="Arial"/>
      <family val="2"/>
    </font>
    <font>
      <sz val="8"/>
      <name val="Arial"/>
      <family val="2"/>
    </font>
    <font>
      <sz val="10"/>
      <name val="Arial"/>
      <family val="2"/>
    </font>
    <font>
      <b/>
      <sz val="12"/>
      <name val="Arial"/>
      <family val="2"/>
    </font>
    <font>
      <sz val="12"/>
      <name val="Arial"/>
      <family val="2"/>
    </font>
    <font>
      <b/>
      <sz val="11"/>
      <name val="Arial"/>
      <family val="2"/>
    </font>
    <font>
      <sz val="11"/>
      <name val="Arial"/>
      <family val="2"/>
    </font>
    <font>
      <u/>
      <sz val="10"/>
      <color theme="10"/>
      <name val="Arial"/>
      <family val="2"/>
    </font>
    <font>
      <sz val="18"/>
      <color rgb="FF00AC3E"/>
      <name val="Arial"/>
      <family val="2"/>
    </font>
    <font>
      <sz val="14"/>
      <color rgb="FF131716"/>
      <name val="Arial"/>
      <family val="2"/>
    </font>
    <font>
      <b/>
      <sz val="10"/>
      <color rgb="FF313737"/>
      <name val="Arial"/>
      <family val="2"/>
    </font>
    <font>
      <b/>
      <sz val="14"/>
      <color rgb="FF131716"/>
      <name val="Arial"/>
      <family val="2"/>
    </font>
    <font>
      <sz val="14"/>
      <name val="Arial"/>
      <family val="2"/>
    </font>
    <font>
      <b/>
      <sz val="14"/>
      <name val="Arial"/>
      <family val="2"/>
    </font>
    <font>
      <u/>
      <sz val="14"/>
      <color theme="10"/>
      <name val="Arial"/>
      <family val="2"/>
    </font>
    <font>
      <sz val="13.5"/>
      <color rgb="FF212424"/>
      <name val="Arial"/>
      <family val="2"/>
    </font>
    <font>
      <b/>
      <sz val="18"/>
      <color rgb="FF00AC3E"/>
      <name val="Arial"/>
      <family val="2"/>
    </font>
    <font>
      <sz val="14"/>
      <color rgb="FF313737"/>
      <name val="Arial"/>
      <family val="2"/>
    </font>
    <font>
      <sz val="10"/>
      <color rgb="FF131716"/>
      <name val="Arial"/>
      <family val="2"/>
    </font>
    <font>
      <sz val="11"/>
      <name val="Aptos SemiBold"/>
      <family val="2"/>
    </font>
    <font>
      <b/>
      <sz val="18"/>
      <name val="Arial"/>
      <family val="2"/>
    </font>
    <font>
      <b/>
      <sz val="16"/>
      <name val="Arial"/>
      <family val="2"/>
    </font>
    <font>
      <b/>
      <sz val="20"/>
      <color rgb="FF00AC3E"/>
      <name val="Arial"/>
      <family val="2"/>
    </font>
    <font>
      <b/>
      <sz val="14"/>
      <color rgb="FF00AC3E"/>
      <name val="Arial"/>
      <family val="2"/>
    </font>
    <font>
      <sz val="11"/>
      <color rgb="FF333333"/>
      <name val="Arial"/>
      <family val="2"/>
    </font>
    <font>
      <u/>
      <sz val="11"/>
      <color theme="10"/>
      <name val="Arial"/>
      <family val="2"/>
    </font>
    <font>
      <sz val="12"/>
      <color rgb="FF333333"/>
      <name val="Arial"/>
      <family val="2"/>
    </font>
    <font>
      <sz val="16"/>
      <name val="Arial"/>
      <family val="2"/>
    </font>
    <font>
      <u/>
      <sz val="12"/>
      <color theme="10"/>
      <name val="Arial"/>
      <family val="2"/>
    </font>
    <font>
      <u/>
      <sz val="16"/>
      <color theme="10"/>
      <name val="Arial"/>
      <family val="2"/>
    </font>
    <font>
      <b/>
      <sz val="11"/>
      <name val="Calibri"/>
      <family val="2"/>
    </font>
    <font>
      <sz val="11"/>
      <name val="Calibri"/>
      <family val="2"/>
    </font>
    <font>
      <b/>
      <sz val="14"/>
      <name val="Calibri"/>
      <family val="2"/>
    </font>
    <font>
      <sz val="10"/>
      <name val="Calibri"/>
      <family val="2"/>
    </font>
    <font>
      <b/>
      <sz val="10"/>
      <name val="Calibri"/>
      <family val="2"/>
    </font>
    <font>
      <b/>
      <i/>
      <sz val="10"/>
      <name val="Calibri"/>
      <family val="2"/>
    </font>
    <font>
      <i/>
      <sz val="10"/>
      <color rgb="FFFF0000"/>
      <name val="Calibri"/>
      <family val="2"/>
    </font>
  </fonts>
  <fills count="10">
    <fill>
      <patternFill patternType="none"/>
    </fill>
    <fill>
      <patternFill patternType="gray125"/>
    </fill>
    <fill>
      <patternFill patternType="solid">
        <fgColor rgb="FFCBCECE"/>
        <bgColor indexed="64"/>
      </patternFill>
    </fill>
    <fill>
      <patternFill patternType="solid">
        <fgColor rgb="FFFAFAFA"/>
        <bgColor indexed="64"/>
      </patternFill>
    </fill>
    <fill>
      <patternFill patternType="solid">
        <fgColor rgb="FFFFFFFF"/>
        <bgColor indexed="64"/>
      </patternFill>
    </fill>
    <fill>
      <patternFill patternType="solid">
        <fgColor rgb="FF92D050"/>
        <bgColor indexed="64"/>
      </patternFill>
    </fill>
    <fill>
      <patternFill patternType="solid">
        <fgColor rgb="FFE5F4D4"/>
        <bgColor indexed="64"/>
      </patternFill>
    </fill>
    <fill>
      <patternFill patternType="solid">
        <fgColor theme="6" tint="0.79998168889431442"/>
        <bgColor indexed="64"/>
      </patternFill>
    </fill>
    <fill>
      <patternFill patternType="solid">
        <fgColor rgb="FFEEECE1"/>
        <bgColor indexed="64"/>
      </patternFill>
    </fill>
    <fill>
      <patternFill patternType="solid">
        <fgColor rgb="FFF3F3F3"/>
        <bgColor indexed="64"/>
      </patternFill>
    </fill>
  </fills>
  <borders count="38">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ck">
        <color rgb="FFA9ADAD"/>
      </right>
      <top/>
      <bottom/>
      <diagonal/>
    </border>
    <border>
      <left style="thick">
        <color rgb="FFA9ADAD"/>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199">
    <xf numFmtId="0" fontId="0" fillId="0" borderId="0" xfId="0"/>
    <xf numFmtId="0" fontId="0" fillId="0" borderId="18" xfId="0" applyBorder="1"/>
    <xf numFmtId="0" fontId="8" fillId="0" borderId="0" xfId="1"/>
    <xf numFmtId="0" fontId="9" fillId="0" borderId="0" xfId="0" applyFont="1" applyAlignment="1">
      <alignment horizontal="left" vertical="center" wrapText="1"/>
    </xf>
    <xf numFmtId="0" fontId="11" fillId="2" borderId="0" xfId="0" applyFont="1" applyFill="1" applyAlignment="1">
      <alignment horizontal="center" vertical="center" wrapText="1"/>
    </xf>
    <xf numFmtId="0" fontId="3" fillId="0" borderId="0" xfId="0" applyFont="1" applyAlignment="1">
      <alignment horizontal="center" vertical="top" wrapText="1"/>
    </xf>
    <xf numFmtId="4" fontId="3" fillId="0" borderId="0" xfId="0" applyNumberFormat="1" applyFont="1" applyAlignment="1">
      <alignment horizontal="center" vertical="top" wrapText="1"/>
    </xf>
    <xf numFmtId="0" fontId="3" fillId="3" borderId="0" xfId="0" applyFont="1" applyFill="1" applyAlignment="1">
      <alignment horizontal="center" vertical="top" wrapText="1"/>
    </xf>
    <xf numFmtId="4" fontId="3" fillId="3" borderId="0" xfId="0" applyNumberFormat="1" applyFont="1" applyFill="1" applyAlignment="1">
      <alignment horizontal="center" vertical="top" wrapText="1"/>
    </xf>
    <xf numFmtId="0" fontId="8" fillId="0" borderId="0" xfId="1" applyAlignment="1">
      <alignment horizontal="center" vertical="top" wrapText="1"/>
    </xf>
    <xf numFmtId="0" fontId="13" fillId="0" borderId="0" xfId="0" applyFont="1"/>
    <xf numFmtId="0" fontId="10" fillId="0" borderId="0" xfId="0" applyFont="1" applyAlignment="1">
      <alignment vertical="center" wrapText="1"/>
    </xf>
    <xf numFmtId="0" fontId="3" fillId="0" borderId="0" xfId="0" applyFont="1" applyAlignment="1">
      <alignment vertical="top" wrapText="1"/>
    </xf>
    <xf numFmtId="0" fontId="3" fillId="3" borderId="0" xfId="0" applyFont="1" applyFill="1" applyAlignment="1">
      <alignment vertical="top" wrapText="1"/>
    </xf>
    <xf numFmtId="0" fontId="18" fillId="0" borderId="0" xfId="0" applyFont="1" applyAlignment="1">
      <alignment vertical="center"/>
    </xf>
    <xf numFmtId="0" fontId="13" fillId="0" borderId="0" xfId="0" applyFont="1" applyAlignment="1">
      <alignment vertical="center" wrapText="1"/>
    </xf>
    <xf numFmtId="0" fontId="14" fillId="0" borderId="4" xfId="0" applyFont="1" applyBorder="1" applyAlignment="1">
      <alignment vertical="center" wrapText="1"/>
    </xf>
    <xf numFmtId="0" fontId="13" fillId="0" borderId="4" xfId="0" applyFont="1" applyBorder="1" applyAlignment="1">
      <alignment vertical="center" wrapText="1"/>
    </xf>
    <xf numFmtId="0" fontId="13" fillId="0" borderId="19" xfId="0" applyFont="1" applyBorder="1"/>
    <xf numFmtId="0" fontId="9" fillId="0" borderId="5" xfId="0" applyFont="1" applyBorder="1" applyAlignment="1">
      <alignment horizontal="left" vertical="center" wrapText="1"/>
    </xf>
    <xf numFmtId="10" fontId="13" fillId="0" borderId="10" xfId="0" applyNumberFormat="1" applyFont="1" applyBorder="1" applyAlignment="1">
      <alignment vertical="center" wrapText="1"/>
    </xf>
    <xf numFmtId="0" fontId="13" fillId="0" borderId="23" xfId="0" applyFont="1" applyBorder="1" applyAlignment="1">
      <alignment vertical="center" wrapText="1"/>
    </xf>
    <xf numFmtId="0" fontId="13" fillId="0" borderId="20" xfId="0" applyFont="1" applyBorder="1" applyAlignment="1">
      <alignment vertical="center" wrapText="1"/>
    </xf>
    <xf numFmtId="10" fontId="13" fillId="0" borderId="24" xfId="0" applyNumberFormat="1" applyFont="1" applyBorder="1" applyAlignment="1">
      <alignment vertical="center" wrapText="1"/>
    </xf>
    <xf numFmtId="0" fontId="14" fillId="5" borderId="10" xfId="0" applyFont="1" applyFill="1" applyBorder="1" applyAlignment="1">
      <alignment horizontal="center" vertical="center" wrapText="1"/>
    </xf>
    <xf numFmtId="0" fontId="14" fillId="0" borderId="5" xfId="0" applyFont="1" applyBorder="1" applyAlignment="1">
      <alignment vertical="center" wrapText="1"/>
    </xf>
    <xf numFmtId="0" fontId="13" fillId="0" borderId="18" xfId="0" applyFont="1" applyBorder="1" applyAlignment="1">
      <alignment vertical="center" wrapText="1"/>
    </xf>
    <xf numFmtId="10" fontId="13" fillId="0" borderId="19" xfId="0" applyNumberFormat="1" applyFont="1" applyBorder="1" applyAlignment="1">
      <alignment vertical="center" wrapText="1"/>
    </xf>
    <xf numFmtId="0" fontId="15" fillId="0" borderId="0" xfId="1" applyFont="1"/>
    <xf numFmtId="0" fontId="19" fillId="0" borderId="7" xfId="0" applyFont="1" applyBorder="1" applyAlignment="1">
      <alignment horizontal="left" vertical="center" wrapText="1" indent="1"/>
    </xf>
    <xf numFmtId="0" fontId="19" fillId="0" borderId="8" xfId="0" applyFont="1" applyBorder="1" applyAlignment="1">
      <alignment horizontal="left" vertical="center" wrapText="1" indent="1"/>
    </xf>
    <xf numFmtId="0" fontId="19" fillId="0" borderId="9" xfId="0" applyFont="1" applyBorder="1" applyAlignment="1">
      <alignment horizontal="left" vertical="center" wrapText="1" indent="1"/>
    </xf>
    <xf numFmtId="10" fontId="13" fillId="0" borderId="0" xfId="0" applyNumberFormat="1" applyFont="1" applyAlignment="1">
      <alignment vertical="center" wrapText="1"/>
    </xf>
    <xf numFmtId="0" fontId="3" fillId="0" borderId="8" xfId="0" applyFont="1" applyBorder="1"/>
    <xf numFmtId="0" fontId="19" fillId="0" borderId="9" xfId="0" applyFont="1" applyBorder="1" applyAlignment="1">
      <alignment vertical="center" wrapText="1"/>
    </xf>
    <xf numFmtId="0" fontId="0" fillId="0" borderId="19" xfId="0" applyBorder="1"/>
    <xf numFmtId="0" fontId="0" fillId="0" borderId="4" xfId="0" applyBorder="1"/>
    <xf numFmtId="0" fontId="0" fillId="0" borderId="10" xfId="0" applyBorder="1"/>
    <xf numFmtId="0" fontId="16" fillId="0" borderId="4" xfId="0" applyFont="1" applyBorder="1" applyAlignment="1">
      <alignment vertical="center" wrapText="1"/>
    </xf>
    <xf numFmtId="0" fontId="10" fillId="0" borderId="4" xfId="0" applyFont="1" applyBorder="1" applyAlignment="1">
      <alignment vertical="center" wrapText="1"/>
    </xf>
    <xf numFmtId="0" fontId="1" fillId="0" borderId="4" xfId="0" applyFont="1" applyBorder="1" applyAlignment="1">
      <alignment horizontal="center" vertical="center" wrapText="1"/>
    </xf>
    <xf numFmtId="0" fontId="11" fillId="2" borderId="4"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3" fillId="0" borderId="4" xfId="0" applyFont="1" applyBorder="1" applyAlignment="1">
      <alignment vertical="top" wrapText="1"/>
    </xf>
    <xf numFmtId="4" fontId="3" fillId="0" borderId="10" xfId="0" applyNumberFormat="1" applyFont="1" applyBorder="1" applyAlignment="1">
      <alignment horizontal="center" vertical="top" wrapText="1"/>
    </xf>
    <xf numFmtId="0" fontId="3" fillId="0" borderId="23" xfId="0" applyFont="1" applyBorder="1" applyAlignment="1">
      <alignment vertical="top" wrapText="1"/>
    </xf>
    <xf numFmtId="4" fontId="3" fillId="0" borderId="20" xfId="0" applyNumberFormat="1" applyFont="1" applyBorder="1" applyAlignment="1">
      <alignment horizontal="center" vertical="top" wrapText="1"/>
    </xf>
    <xf numFmtId="0" fontId="3" fillId="0" borderId="20" xfId="0" applyFont="1" applyBorder="1" applyAlignment="1">
      <alignment horizontal="center" vertical="top" wrapText="1"/>
    </xf>
    <xf numFmtId="4" fontId="3" fillId="0" borderId="24" xfId="0" applyNumberFormat="1" applyFont="1" applyBorder="1" applyAlignment="1">
      <alignment horizontal="center" vertical="top" wrapText="1"/>
    </xf>
    <xf numFmtId="0" fontId="8" fillId="0" borderId="0" xfId="1" applyBorder="1" applyAlignment="1">
      <alignment horizontal="center" vertical="top" wrapText="1"/>
    </xf>
    <xf numFmtId="0" fontId="3" fillId="3" borderId="4" xfId="0" applyFont="1" applyFill="1" applyBorder="1" applyAlignment="1">
      <alignment vertical="top" wrapText="1"/>
    </xf>
    <xf numFmtId="0" fontId="8" fillId="3" borderId="0" xfId="1" applyFill="1" applyBorder="1" applyAlignment="1">
      <alignment horizontal="center" vertical="top" wrapText="1"/>
    </xf>
    <xf numFmtId="4" fontId="3" fillId="3" borderId="10" xfId="0" applyNumberFormat="1" applyFont="1" applyFill="1" applyBorder="1" applyAlignment="1">
      <alignment horizontal="center" vertical="top" wrapText="1"/>
    </xf>
    <xf numFmtId="0" fontId="13" fillId="6" borderId="0" xfId="0" applyFont="1" applyFill="1"/>
    <xf numFmtId="0" fontId="13" fillId="0" borderId="11" xfId="0" applyFont="1" applyBorder="1"/>
    <xf numFmtId="0" fontId="11" fillId="2" borderId="11" xfId="0" applyFont="1" applyFill="1" applyBorder="1" applyAlignment="1">
      <alignment horizontal="center" vertical="center" wrapText="1"/>
    </xf>
    <xf numFmtId="0" fontId="3" fillId="0" borderId="11" xfId="0" applyFont="1" applyBorder="1" applyAlignment="1">
      <alignment horizontal="center" vertical="top" wrapText="1"/>
    </xf>
    <xf numFmtId="0" fontId="3" fillId="3" borderId="11" xfId="0" applyFont="1" applyFill="1" applyBorder="1" applyAlignment="1">
      <alignment horizontal="center" vertical="top" wrapText="1"/>
    </xf>
    <xf numFmtId="4" fontId="3" fillId="0" borderId="11" xfId="0" applyNumberFormat="1" applyFont="1" applyBorder="1" applyAlignment="1">
      <alignment horizontal="center" vertical="top" wrapText="1"/>
    </xf>
    <xf numFmtId="0" fontId="0" fillId="0" borderId="11" xfId="0" applyBorder="1"/>
    <xf numFmtId="4" fontId="3" fillId="3" borderId="11" xfId="0" applyNumberFormat="1" applyFont="1" applyFill="1" applyBorder="1" applyAlignment="1">
      <alignment horizontal="center" vertical="top" wrapText="1"/>
    </xf>
    <xf numFmtId="0" fontId="0" fillId="0" borderId="6" xfId="0" applyBorder="1"/>
    <xf numFmtId="4" fontId="3" fillId="0" borderId="29" xfId="0" applyNumberFormat="1" applyFont="1" applyBorder="1" applyAlignment="1">
      <alignment horizontal="center" vertical="top" wrapText="1"/>
    </xf>
    <xf numFmtId="0" fontId="13" fillId="6" borderId="11" xfId="0" applyFont="1" applyFill="1" applyBorder="1"/>
    <xf numFmtId="0" fontId="3" fillId="3" borderId="12" xfId="0" applyFont="1" applyFill="1" applyBorder="1" applyAlignment="1">
      <alignment vertical="top" wrapText="1"/>
    </xf>
    <xf numFmtId="0" fontId="3" fillId="3" borderId="14" xfId="0" applyFont="1" applyFill="1" applyBorder="1" applyAlignment="1">
      <alignment horizontal="center" vertical="top" wrapText="1"/>
    </xf>
    <xf numFmtId="4" fontId="3" fillId="3" borderId="14" xfId="0" applyNumberFormat="1" applyFont="1" applyFill="1" applyBorder="1" applyAlignment="1">
      <alignment horizontal="center" vertical="top" wrapText="1"/>
    </xf>
    <xf numFmtId="4" fontId="3" fillId="3" borderId="15" xfId="0" applyNumberFormat="1" applyFont="1" applyFill="1" applyBorder="1" applyAlignment="1">
      <alignment horizontal="center" vertical="top" wrapText="1"/>
    </xf>
    <xf numFmtId="4" fontId="3" fillId="3" borderId="22" xfId="0" applyNumberFormat="1" applyFont="1" applyFill="1" applyBorder="1" applyAlignment="1">
      <alignment horizontal="center" vertical="top" wrapText="1"/>
    </xf>
    <xf numFmtId="0" fontId="9" fillId="0" borderId="11" xfId="0" applyFont="1" applyBorder="1" applyAlignment="1">
      <alignment horizontal="left" vertical="center" wrapText="1"/>
    </xf>
    <xf numFmtId="0" fontId="3" fillId="0" borderId="11" xfId="0" applyFont="1" applyBorder="1" applyAlignment="1">
      <alignment vertical="top" wrapText="1"/>
    </xf>
    <xf numFmtId="0" fontId="3" fillId="3" borderId="11" xfId="0" applyFont="1" applyFill="1" applyBorder="1" applyAlignment="1">
      <alignment vertical="top" wrapText="1"/>
    </xf>
    <xf numFmtId="0" fontId="8" fillId="0" borderId="11" xfId="1" applyBorder="1"/>
    <xf numFmtId="0" fontId="1" fillId="0" borderId="11" xfId="0" applyFont="1" applyBorder="1" applyAlignment="1">
      <alignment horizontal="center" vertical="center" wrapText="1"/>
    </xf>
    <xf numFmtId="0" fontId="8" fillId="0" borderId="0" xfId="1" applyBorder="1"/>
    <xf numFmtId="0" fontId="20" fillId="0" borderId="0" xfId="0" applyFont="1"/>
    <xf numFmtId="0" fontId="7" fillId="0" borderId="0" xfId="0" applyFont="1"/>
    <xf numFmtId="0" fontId="7" fillId="5" borderId="0" xfId="0" applyFont="1" applyFill="1"/>
    <xf numFmtId="0" fontId="21" fillId="0" borderId="0" xfId="0" applyFont="1"/>
    <xf numFmtId="0" fontId="14" fillId="0" borderId="0" xfId="0" applyFont="1"/>
    <xf numFmtId="0" fontId="5" fillId="0" borderId="0" xfId="0" applyFont="1"/>
    <xf numFmtId="0" fontId="22" fillId="0" borderId="0" xfId="0" applyFont="1"/>
    <xf numFmtId="0" fontId="23" fillId="0" borderId="0" xfId="0" applyFont="1" applyAlignment="1">
      <alignment horizontal="left" vertical="center" wrapText="1"/>
    </xf>
    <xf numFmtId="0" fontId="24" fillId="0" borderId="5" xfId="0" applyFont="1" applyBorder="1" applyAlignment="1">
      <alignment horizontal="center" vertical="center" wrapText="1"/>
    </xf>
    <xf numFmtId="0" fontId="14" fillId="5" borderId="0" xfId="0" applyFont="1" applyFill="1"/>
    <xf numFmtId="0" fontId="6" fillId="5" borderId="0" xfId="0" applyFont="1" applyFill="1"/>
    <xf numFmtId="0" fontId="25" fillId="0" borderId="0" xfId="0" applyFont="1"/>
    <xf numFmtId="0" fontId="26" fillId="0" borderId="0" xfId="1" applyFont="1"/>
    <xf numFmtId="0" fontId="27" fillId="0" borderId="0" xfId="0" applyFont="1"/>
    <xf numFmtId="0" fontId="21" fillId="5" borderId="0" xfId="0" applyFont="1" applyFill="1"/>
    <xf numFmtId="0" fontId="10" fillId="4" borderId="4" xfId="0" applyFont="1" applyFill="1" applyBorder="1" applyAlignment="1">
      <alignment vertical="center" wrapText="1"/>
    </xf>
    <xf numFmtId="10" fontId="10" fillId="4" borderId="10" xfId="0" applyNumberFormat="1" applyFont="1" applyFill="1" applyBorder="1" applyAlignment="1">
      <alignment vertical="center" wrapText="1"/>
    </xf>
    <xf numFmtId="0" fontId="28" fillId="0" borderId="0" xfId="0" applyFont="1"/>
    <xf numFmtId="0" fontId="29" fillId="7" borderId="0" xfId="1" applyFont="1" applyFill="1"/>
    <xf numFmtId="0" fontId="5" fillId="7" borderId="0" xfId="0" applyFont="1" applyFill="1"/>
    <xf numFmtId="0" fontId="7" fillId="7" borderId="0" xfId="0" applyFont="1" applyFill="1"/>
    <xf numFmtId="0" fontId="30" fillId="7" borderId="0" xfId="1" applyFont="1" applyFill="1"/>
    <xf numFmtId="0" fontId="22" fillId="0" borderId="31" xfId="0" applyFont="1" applyBorder="1"/>
    <xf numFmtId="0" fontId="28" fillId="0" borderId="16" xfId="0" applyFont="1" applyBorder="1"/>
    <xf numFmtId="0" fontId="28" fillId="0" borderId="17" xfId="0" applyFont="1" applyBorder="1"/>
    <xf numFmtId="0" fontId="22" fillId="0" borderId="30" xfId="0" applyFont="1" applyBorder="1"/>
    <xf numFmtId="0" fontId="22" fillId="0" borderId="14" xfId="0" applyFont="1" applyBorder="1"/>
    <xf numFmtId="0" fontId="7" fillId="0" borderId="14" xfId="0" applyFont="1" applyBorder="1"/>
    <xf numFmtId="0" fontId="7" fillId="0" borderId="15" xfId="0" applyFont="1" applyBorder="1"/>
    <xf numFmtId="0" fontId="4" fillId="0" borderId="0" xfId="0" applyFont="1"/>
    <xf numFmtId="0" fontId="32" fillId="0" borderId="0" xfId="0" applyFont="1"/>
    <xf numFmtId="0" fontId="32" fillId="0" borderId="0" xfId="0" applyFont="1" applyAlignment="1">
      <alignment wrapText="1"/>
    </xf>
    <xf numFmtId="0" fontId="6" fillId="0" borderId="0" xfId="0" applyFont="1"/>
    <xf numFmtId="0" fontId="3" fillId="0" borderId="0" xfId="0" applyFont="1"/>
    <xf numFmtId="0" fontId="1" fillId="0" borderId="0" xfId="0" applyFont="1"/>
    <xf numFmtId="0" fontId="32" fillId="0" borderId="0" xfId="0" applyFont="1" applyAlignment="1">
      <alignment vertical="center"/>
    </xf>
    <xf numFmtId="0" fontId="32" fillId="0" borderId="0" xfId="0" applyFont="1" applyAlignment="1">
      <alignment vertical="center" wrapText="1"/>
    </xf>
    <xf numFmtId="10" fontId="32" fillId="0" borderId="0" xfId="0" applyNumberFormat="1" applyFont="1"/>
    <xf numFmtId="42" fontId="34" fillId="0" borderId="0" xfId="0" applyNumberFormat="1" applyFont="1" applyProtection="1">
      <protection locked="0"/>
    </xf>
    <xf numFmtId="164" fontId="34" fillId="0" borderId="0" xfId="0" applyNumberFormat="1" applyFont="1" applyProtection="1">
      <protection locked="0"/>
    </xf>
    <xf numFmtId="0" fontId="34" fillId="0" borderId="0" xfId="0" applyFont="1" applyProtection="1">
      <protection locked="0"/>
    </xf>
    <xf numFmtId="0" fontId="35" fillId="0" borderId="0" xfId="0" applyFont="1" applyAlignment="1" applyProtection="1">
      <alignment horizontal="center"/>
      <protection locked="0"/>
    </xf>
    <xf numFmtId="42" fontId="34" fillId="0" borderId="1" xfId="0" applyNumberFormat="1" applyFont="1" applyBorder="1" applyProtection="1">
      <protection locked="0"/>
    </xf>
    <xf numFmtId="42" fontId="34" fillId="0" borderId="32" xfId="0" applyNumberFormat="1" applyFont="1" applyBorder="1" applyProtection="1">
      <protection locked="0"/>
    </xf>
    <xf numFmtId="0" fontId="34" fillId="5" borderId="0" xfId="0" applyFont="1" applyFill="1" applyProtection="1">
      <protection locked="0"/>
    </xf>
    <xf numFmtId="44" fontId="34" fillId="0" borderId="0" xfId="0" applyNumberFormat="1" applyFont="1" applyProtection="1">
      <protection locked="0"/>
    </xf>
    <xf numFmtId="0" fontId="35" fillId="5" borderId="18" xfId="0" applyFont="1" applyFill="1" applyBorder="1" applyAlignment="1" applyProtection="1">
      <alignment horizontal="center"/>
      <protection locked="0"/>
    </xf>
    <xf numFmtId="0" fontId="35" fillId="5" borderId="3" xfId="0" applyFont="1" applyFill="1" applyBorder="1" applyAlignment="1" applyProtection="1">
      <alignment vertical="center"/>
      <protection locked="0"/>
    </xf>
    <xf numFmtId="42" fontId="37" fillId="0" borderId="0" xfId="0" applyNumberFormat="1" applyFont="1" applyAlignment="1" applyProtection="1">
      <alignment horizontal="center"/>
      <protection locked="0"/>
    </xf>
    <xf numFmtId="164" fontId="37" fillId="0" borderId="0" xfId="0" applyNumberFormat="1" applyFont="1" applyAlignment="1" applyProtection="1">
      <alignment horizontal="center"/>
      <protection locked="0"/>
    </xf>
    <xf numFmtId="0" fontId="34" fillId="0" borderId="0" xfId="0" applyFont="1"/>
    <xf numFmtId="0" fontId="31" fillId="0" borderId="33" xfId="0" applyFont="1" applyBorder="1" applyAlignment="1">
      <alignment vertical="center" wrapText="1"/>
    </xf>
    <xf numFmtId="0" fontId="32" fillId="0" borderId="33" xfId="0" applyFont="1" applyBorder="1" applyAlignment="1">
      <alignment vertical="center" wrapText="1"/>
    </xf>
    <xf numFmtId="0" fontId="32" fillId="0" borderId="33" xfId="0" applyFont="1" applyBorder="1" applyAlignment="1">
      <alignment horizontal="left" vertical="center" wrapText="1"/>
    </xf>
    <xf numFmtId="9" fontId="32" fillId="0" borderId="33" xfId="0" applyNumberFormat="1" applyFont="1" applyBorder="1" applyAlignment="1">
      <alignment horizontal="left" vertical="center" wrapText="1"/>
    </xf>
    <xf numFmtId="0" fontId="31" fillId="0" borderId="33" xfId="0" applyFont="1" applyBorder="1" applyAlignment="1">
      <alignment horizontal="left" vertical="center" wrapText="1"/>
    </xf>
    <xf numFmtId="0" fontId="33" fillId="0" borderId="33" xfId="0" applyFont="1" applyBorder="1" applyAlignment="1">
      <alignment vertical="center" wrapText="1"/>
    </xf>
    <xf numFmtId="0" fontId="34" fillId="0" borderId="0" xfId="0" applyFont="1" applyAlignment="1">
      <alignment horizontal="center" vertical="center"/>
    </xf>
    <xf numFmtId="44" fontId="35" fillId="8" borderId="33" xfId="0" applyNumberFormat="1" applyFont="1" applyFill="1" applyBorder="1" applyAlignment="1">
      <alignment horizontal="center" vertical="center"/>
    </xf>
    <xf numFmtId="0" fontId="35" fillId="5" borderId="0" xfId="0" applyFont="1" applyFill="1" applyAlignment="1">
      <alignment horizontal="left" vertical="center"/>
    </xf>
    <xf numFmtId="0" fontId="35" fillId="5" borderId="33" xfId="0" applyFont="1" applyFill="1" applyBorder="1" applyAlignment="1">
      <alignment horizontal="center" vertical="center"/>
    </xf>
    <xf numFmtId="0" fontId="35" fillId="0" borderId="34" xfId="0" applyFont="1" applyBorder="1" applyAlignment="1">
      <alignment horizontal="center" vertical="center" wrapText="1"/>
    </xf>
    <xf numFmtId="0" fontId="35" fillId="8" borderId="34" xfId="0" applyFont="1" applyFill="1" applyBorder="1" applyAlignment="1">
      <alignment horizontal="center" vertical="center" wrapText="1"/>
    </xf>
    <xf numFmtId="44" fontId="35" fillId="8" borderId="34" xfId="0" applyNumberFormat="1" applyFont="1" applyFill="1" applyBorder="1" applyAlignment="1">
      <alignment horizontal="center" vertical="center" wrapText="1"/>
    </xf>
    <xf numFmtId="0" fontId="34" fillId="0" borderId="34" xfId="0" applyFont="1" applyBorder="1" applyAlignment="1">
      <alignment horizontal="center" vertical="center"/>
    </xf>
    <xf numFmtId="44" fontId="34" fillId="0" borderId="34" xfId="0" applyNumberFormat="1" applyFont="1" applyBorder="1" applyAlignment="1">
      <alignment horizontal="center" vertical="center"/>
    </xf>
    <xf numFmtId="165" fontId="34" fillId="0" borderId="34" xfId="0" applyNumberFormat="1" applyFont="1" applyBorder="1" applyAlignment="1">
      <alignment horizontal="center" vertical="center"/>
    </xf>
    <xf numFmtId="44" fontId="34" fillId="8" borderId="34" xfId="0" applyNumberFormat="1" applyFont="1" applyFill="1" applyBorder="1" applyAlignment="1">
      <alignment horizontal="center" vertical="center"/>
    </xf>
    <xf numFmtId="166" fontId="34" fillId="8" borderId="34" xfId="0" applyNumberFormat="1" applyFont="1" applyFill="1" applyBorder="1" applyAlignment="1">
      <alignment horizontal="center" vertical="center"/>
    </xf>
    <xf numFmtId="44" fontId="35" fillId="0" borderId="34" xfId="0" applyNumberFormat="1" applyFont="1" applyBorder="1" applyAlignment="1">
      <alignment horizontal="center" vertical="center"/>
    </xf>
    <xf numFmtId="44" fontId="35" fillId="8" borderId="34" xfId="0" applyNumberFormat="1" applyFont="1" applyFill="1" applyBorder="1" applyAlignment="1">
      <alignment horizontal="center" vertical="center"/>
    </xf>
    <xf numFmtId="166" fontId="35" fillId="8" borderId="34" xfId="0" applyNumberFormat="1" applyFont="1" applyFill="1" applyBorder="1" applyAlignment="1">
      <alignment horizontal="center" vertical="center"/>
    </xf>
    <xf numFmtId="44" fontId="35" fillId="5" borderId="34" xfId="0" applyNumberFormat="1" applyFont="1" applyFill="1" applyBorder="1" applyAlignment="1">
      <alignment horizontal="left" vertical="center"/>
    </xf>
    <xf numFmtId="44" fontId="35" fillId="8" borderId="34" xfId="0" applyNumberFormat="1" applyFont="1" applyFill="1" applyBorder="1" applyAlignment="1">
      <alignment horizontal="left" vertical="center"/>
    </xf>
    <xf numFmtId="166" fontId="35" fillId="8" borderId="34" xfId="0" applyNumberFormat="1" applyFont="1" applyFill="1" applyBorder="1" applyAlignment="1">
      <alignment horizontal="left" vertical="center"/>
    </xf>
    <xf numFmtId="0" fontId="34" fillId="0" borderId="34" xfId="0" applyFont="1" applyBorder="1" applyAlignment="1">
      <alignment horizontal="left" vertical="center" shrinkToFit="1"/>
    </xf>
    <xf numFmtId="49" fontId="34" fillId="8" borderId="34" xfId="0" applyNumberFormat="1" applyFont="1" applyFill="1" applyBorder="1" applyAlignment="1">
      <alignment horizontal="left" vertical="center"/>
    </xf>
    <xf numFmtId="44" fontId="35" fillId="9" borderId="34" xfId="0" applyNumberFormat="1" applyFont="1" applyFill="1" applyBorder="1" applyAlignment="1">
      <alignment horizontal="center" vertical="center"/>
    </xf>
    <xf numFmtId="0" fontId="35" fillId="0" borderId="34" xfId="0" applyFont="1" applyBorder="1" applyAlignment="1">
      <alignment horizontal="center" vertical="center" wrapText="1" shrinkToFit="1"/>
    </xf>
    <xf numFmtId="0" fontId="35" fillId="0" borderId="2" xfId="0" applyFont="1" applyBorder="1" applyAlignment="1" applyProtection="1">
      <alignment horizontal="center"/>
      <protection locked="0"/>
    </xf>
    <xf numFmtId="0" fontId="35" fillId="0" borderId="33" xfId="0" applyFont="1" applyBorder="1" applyAlignment="1">
      <alignment horizontal="center" vertical="center"/>
    </xf>
    <xf numFmtId="0" fontId="35" fillId="5" borderId="13" xfId="0" applyFont="1" applyFill="1" applyBorder="1" applyAlignment="1" applyProtection="1">
      <alignment horizontal="center"/>
      <protection locked="0"/>
    </xf>
    <xf numFmtId="0" fontId="35" fillId="5" borderId="18" xfId="0" applyFont="1" applyFill="1" applyBorder="1" applyAlignment="1" applyProtection="1">
      <alignment horizontal="center"/>
      <protection locked="0"/>
    </xf>
    <xf numFmtId="0" fontId="35" fillId="0" borderId="14" xfId="0" applyFont="1" applyBorder="1" applyAlignment="1" applyProtection="1">
      <alignment horizontal="center"/>
      <protection locked="0"/>
    </xf>
    <xf numFmtId="0" fontId="35" fillId="5" borderId="0" xfId="0" applyFont="1" applyFill="1" applyAlignment="1">
      <alignment horizontal="left" vertical="center" wrapText="1"/>
    </xf>
    <xf numFmtId="0" fontId="34" fillId="0" borderId="34" xfId="0" applyFont="1" applyBorder="1" applyAlignment="1">
      <alignment horizontal="left" vertical="center" shrinkToFit="1"/>
    </xf>
    <xf numFmtId="0" fontId="35" fillId="0" borderId="34" xfId="0" applyFont="1" applyBorder="1" applyAlignment="1">
      <alignment horizontal="right" vertical="center" shrinkToFit="1"/>
    </xf>
    <xf numFmtId="0" fontId="35" fillId="5" borderId="34" xfId="0" applyFont="1" applyFill="1" applyBorder="1" applyAlignment="1">
      <alignment horizontal="right" vertical="center" shrinkToFit="1"/>
    </xf>
    <xf numFmtId="0" fontId="34" fillId="0" borderId="34" xfId="0" applyFont="1" applyBorder="1" applyAlignment="1">
      <alignment horizontal="center" vertical="center"/>
    </xf>
    <xf numFmtId="0" fontId="35" fillId="5" borderId="34" xfId="0" applyFont="1" applyFill="1" applyBorder="1" applyAlignment="1">
      <alignment horizontal="left" vertical="center" shrinkToFit="1"/>
    </xf>
    <xf numFmtId="0" fontId="35" fillId="9" borderId="34" xfId="0" applyFont="1" applyFill="1" applyBorder="1" applyAlignment="1">
      <alignment horizontal="right" vertical="center" shrinkToFit="1"/>
    </xf>
    <xf numFmtId="0" fontId="35" fillId="8" borderId="34" xfId="0" applyFont="1" applyFill="1" applyBorder="1" applyAlignment="1">
      <alignment horizontal="right" vertical="center" shrinkToFit="1"/>
    </xf>
    <xf numFmtId="165" fontId="35" fillId="8" borderId="35" xfId="0" applyNumberFormat="1" applyFont="1" applyFill="1" applyBorder="1" applyAlignment="1">
      <alignment horizontal="center" vertical="center" shrinkToFit="1"/>
    </xf>
    <xf numFmtId="0" fontId="35" fillId="9" borderId="36" xfId="0" applyFont="1" applyFill="1" applyBorder="1" applyAlignment="1">
      <alignment horizontal="center" vertical="center" shrinkToFit="1"/>
    </xf>
    <xf numFmtId="0" fontId="35" fillId="9" borderId="37" xfId="0" applyFont="1" applyFill="1" applyBorder="1" applyAlignment="1">
      <alignment horizontal="center" vertical="center" shrinkToFit="1"/>
    </xf>
    <xf numFmtId="0" fontId="12" fillId="4" borderId="4" xfId="0" applyFont="1" applyFill="1" applyBorder="1" applyAlignment="1">
      <alignment vertical="center" wrapText="1"/>
    </xf>
    <xf numFmtId="0" fontId="12" fillId="4" borderId="10" xfId="0" applyFont="1" applyFill="1" applyBorder="1" applyAlignment="1">
      <alignment vertical="center" wrapText="1"/>
    </xf>
    <xf numFmtId="0" fontId="17" fillId="0" borderId="27"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8" xfId="0" applyFont="1" applyBorder="1" applyAlignment="1">
      <alignment horizontal="center" vertical="center" wrapText="1"/>
    </xf>
    <xf numFmtId="0" fontId="13" fillId="0" borderId="0" xfId="0" applyFont="1" applyAlignment="1">
      <alignment vertical="center" wrapText="1"/>
    </xf>
    <xf numFmtId="0" fontId="13" fillId="0" borderId="5"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4" fillId="5" borderId="4" xfId="0" applyFont="1" applyFill="1" applyBorder="1" applyAlignment="1">
      <alignment horizontal="center" vertical="center" wrapText="1"/>
    </xf>
    <xf numFmtId="0" fontId="14" fillId="5" borderId="0" xfId="0" applyFont="1" applyFill="1" applyAlignment="1">
      <alignment horizontal="center" vertical="center" wrapText="1"/>
    </xf>
    <xf numFmtId="0" fontId="1" fillId="0" borderId="26"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0" xfId="1" applyBorder="1" applyAlignment="1">
      <alignment horizontal="center" vertical="top" wrapText="1"/>
    </xf>
    <xf numFmtId="4" fontId="3" fillId="0" borderId="10" xfId="0" applyNumberFormat="1" applyFont="1" applyBorder="1" applyAlignment="1">
      <alignment horizontal="center" vertical="top" wrapText="1"/>
    </xf>
    <xf numFmtId="4" fontId="3" fillId="0" borderId="0" xfId="0" applyNumberFormat="1" applyFont="1" applyAlignment="1">
      <alignment horizontal="center" vertical="top" wrapText="1"/>
    </xf>
    <xf numFmtId="4" fontId="3" fillId="0" borderId="20" xfId="0" applyNumberFormat="1" applyFont="1" applyBorder="1" applyAlignment="1">
      <alignment horizontal="center" vertical="top" wrapText="1"/>
    </xf>
    <xf numFmtId="0" fontId="3" fillId="0" borderId="0" xfId="0" applyFont="1" applyAlignment="1">
      <alignment horizontal="center" vertical="top" wrapText="1"/>
    </xf>
    <xf numFmtId="0" fontId="3" fillId="0" borderId="20" xfId="0" applyFont="1" applyBorder="1" applyAlignment="1">
      <alignment horizontal="center" vertical="top" wrapText="1"/>
    </xf>
    <xf numFmtId="0" fontId="8" fillId="0" borderId="20" xfId="1" applyBorder="1" applyAlignment="1">
      <alignment horizontal="center" vertical="top" wrapText="1"/>
    </xf>
    <xf numFmtId="4" fontId="3" fillId="0" borderId="11" xfId="0" applyNumberFormat="1" applyFont="1" applyBorder="1" applyAlignment="1">
      <alignment horizontal="center" vertical="top" wrapText="1"/>
    </xf>
    <xf numFmtId="4" fontId="3" fillId="0" borderId="29" xfId="0" applyNumberFormat="1" applyFont="1" applyBorder="1" applyAlignment="1">
      <alignment horizontal="center" vertical="top" wrapText="1"/>
    </xf>
    <xf numFmtId="0" fontId="3" fillId="0" borderId="11" xfId="0" applyFont="1" applyBorder="1" applyAlignment="1">
      <alignment horizontal="center" vertical="top" wrapText="1"/>
    </xf>
    <xf numFmtId="4" fontId="3" fillId="0" borderId="24" xfId="0" applyNumberFormat="1"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mruColors>
      <color rgb="FF66FF66"/>
      <color rgb="FFE5F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owerPivotData" Target="model/item.data"/><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533400</xdr:colOff>
      <xdr:row>21</xdr:row>
      <xdr:rowOff>152401</xdr:rowOff>
    </xdr:from>
    <xdr:to>
      <xdr:col>12</xdr:col>
      <xdr:colOff>596845</xdr:colOff>
      <xdr:row>27</xdr:row>
      <xdr:rowOff>114300</xdr:rowOff>
    </xdr:to>
    <xdr:pic>
      <xdr:nvPicPr>
        <xdr:cNvPr id="4" name="Picture 3">
          <a:extLst>
            <a:ext uri="{FF2B5EF4-FFF2-40B4-BE49-F238E27FC236}">
              <a16:creationId xmlns:a16="http://schemas.microsoft.com/office/drawing/2014/main" id="{1AF0D436-D8DA-A710-4049-98ECED5AEE89}"/>
            </a:ext>
          </a:extLst>
        </xdr:cNvPr>
        <xdr:cNvPicPr>
          <a:picLocks noChangeAspect="1"/>
        </xdr:cNvPicPr>
      </xdr:nvPicPr>
      <xdr:blipFill>
        <a:blip xmlns:r="http://schemas.openxmlformats.org/officeDocument/2006/relationships" r:embed="rId1"/>
        <a:stretch>
          <a:fillRect/>
        </a:stretch>
      </xdr:blipFill>
      <xdr:spPr>
        <a:xfrm>
          <a:off x="4191000" y="3552826"/>
          <a:ext cx="3721045" cy="933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8</xdr:row>
      <xdr:rowOff>0</xdr:rowOff>
    </xdr:from>
    <xdr:to>
      <xdr:col>1</xdr:col>
      <xdr:colOff>0</xdr:colOff>
      <xdr:row>9</xdr:row>
      <xdr:rowOff>0</xdr:rowOff>
    </xdr:to>
    <xdr:sp macro="ApplySetup" textlink="">
      <xdr:nvSpPr>
        <xdr:cNvPr id="4" name="btnApplySetup">
          <a:extLst>
            <a:ext uri="{FF2B5EF4-FFF2-40B4-BE49-F238E27FC236}">
              <a16:creationId xmlns:a16="http://schemas.microsoft.com/office/drawing/2014/main" id="{D6AD9288-4027-35CF-27EB-F5804A091264}"/>
            </a:ext>
          </a:extLst>
        </xdr:cNvPr>
        <xdr:cNvSpPr/>
      </xdr:nvSpPr>
      <xdr:spPr>
        <a:xfrm>
          <a:off x="0" y="1571625"/>
          <a:ext cx="2847975" cy="428625"/>
        </a:xfrm>
        <a:prstGeom prst="roundRect">
          <a:avLst/>
        </a:prstGeom>
        <a:solidFill>
          <a:srgbClr val="4CBB17"/>
        </a:solidFill>
        <a:ln>
          <a:solidFill>
            <a:srgbClr val="0078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FFFF"/>
              </a:solidFill>
            </a:rPr>
            <a:t>Apply Setup</a:t>
          </a:r>
        </a:p>
      </xdr:txBody>
    </xdr:sp>
    <xdr:clientData/>
  </xdr:twoCellAnchor>
  <xdr:twoCellAnchor editAs="absolute">
    <xdr:from>
      <xdr:col>1</xdr:col>
      <xdr:colOff>0</xdr:colOff>
      <xdr:row>8</xdr:row>
      <xdr:rowOff>0</xdr:rowOff>
    </xdr:from>
    <xdr:to>
      <xdr:col>3</xdr:col>
      <xdr:colOff>0</xdr:colOff>
      <xdr:row>9</xdr:row>
      <xdr:rowOff>0</xdr:rowOff>
    </xdr:to>
    <xdr:sp macro="ResetTemplate" textlink="">
      <xdr:nvSpPr>
        <xdr:cNvPr id="5" name="btnResetTemplate">
          <a:extLst>
            <a:ext uri="{FF2B5EF4-FFF2-40B4-BE49-F238E27FC236}">
              <a16:creationId xmlns:a16="http://schemas.microsoft.com/office/drawing/2014/main" id="{EAEA22B3-89C1-05EA-A4E8-D9556627FB04}"/>
            </a:ext>
          </a:extLst>
        </xdr:cNvPr>
        <xdr:cNvSpPr/>
      </xdr:nvSpPr>
      <xdr:spPr>
        <a:xfrm>
          <a:off x="2847975" y="1571625"/>
          <a:ext cx="1914525" cy="428625"/>
        </a:xfrm>
        <a:prstGeom prst="roundRect">
          <a:avLst/>
        </a:prstGeom>
        <a:solidFill>
          <a:srgbClr val="4CBB17"/>
        </a:solidFill>
        <a:ln>
          <a:solidFill>
            <a:srgbClr val="0078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rgbClr val="FFFFFF"/>
              </a:solidFill>
            </a:rPr>
            <a:t>Reset Template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161926</xdr:colOff>
      <xdr:row>0</xdr:row>
      <xdr:rowOff>152400</xdr:rowOff>
    </xdr:from>
    <xdr:to>
      <xdr:col>10</xdr:col>
      <xdr:colOff>161926</xdr:colOff>
      <xdr:row>3</xdr:row>
      <xdr:rowOff>38100</xdr:rowOff>
    </xdr:to>
    <xdr:sp macro="" textlink="">
      <xdr:nvSpPr>
        <xdr:cNvPr id="4" name="TextBox 3">
          <a:extLst>
            <a:ext uri="{FF2B5EF4-FFF2-40B4-BE49-F238E27FC236}">
              <a16:creationId xmlns:a16="http://schemas.microsoft.com/office/drawing/2014/main" id="{672294DE-02AD-06C7-1282-335921B5B2FC}"/>
            </a:ext>
          </a:extLst>
        </xdr:cNvPr>
        <xdr:cNvSpPr txBox="1"/>
      </xdr:nvSpPr>
      <xdr:spPr>
        <a:xfrm>
          <a:off x="4429126" y="152400"/>
          <a:ext cx="182880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Last updated October</a:t>
          </a:r>
          <a:r>
            <a:rPr lang="en-US" sz="1100" baseline="0"/>
            <a:t> 2025</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k Glas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marshall.edu/murc/files/Indirect-Cost-agreement.pdf"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marshall.edu/murc/policies-procedures-and-guidelines/" TargetMode="External"/><Relationship Id="rId2" Type="http://schemas.openxmlformats.org/officeDocument/2006/relationships/hyperlink" Target="https://www.marshall.edu/travel/policy/" TargetMode="External"/><Relationship Id="rId1" Type="http://schemas.openxmlformats.org/officeDocument/2006/relationships/hyperlink" Target="https://www.gsa.gov/travel/plan-book/per-diem-rates" TargetMode="External"/><Relationship Id="rId6" Type="http://schemas.openxmlformats.org/officeDocument/2006/relationships/drawing" Target="../drawings/drawing3.xml"/><Relationship Id="rId5" Type="http://schemas.openxmlformats.org/officeDocument/2006/relationships/hyperlink" Target="https://www.marshall.edu/murc/facilities-and-administration-fringe-benefits-rates/" TargetMode="External"/><Relationship Id="rId4" Type="http://schemas.openxmlformats.org/officeDocument/2006/relationships/hyperlink" Target="https://www.marshall.edu/murc/facilities-and-administration-fringe-benefits-rate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arshall.edu/tuition/aviation-program-fees/" TargetMode="External"/><Relationship Id="rId2" Type="http://schemas.openxmlformats.org/officeDocument/2006/relationships/hyperlink" Target="https://www.marshall.edu/tuition/aviation-program-fees/" TargetMode="External"/><Relationship Id="rId1" Type="http://schemas.openxmlformats.org/officeDocument/2006/relationships/hyperlink" Target="https://www.marshall.edu/tuition/aviation-program-fees/" TargetMode="External"/><Relationship Id="rId6" Type="http://schemas.openxmlformats.org/officeDocument/2006/relationships/hyperlink" Target="https://www.marshall.edu/tuition/aviation-program-fees/" TargetMode="External"/><Relationship Id="rId5" Type="http://schemas.openxmlformats.org/officeDocument/2006/relationships/hyperlink" Target="https://www.marshall.edu/tuition/aviation-program-fees/" TargetMode="External"/><Relationship Id="rId4" Type="http://schemas.openxmlformats.org/officeDocument/2006/relationships/hyperlink" Target="https://www.marshall.edu/tuition/aviation-program-fe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marshall.edu/tuition/pharmacy-fees-2/" TargetMode="External"/><Relationship Id="rId13" Type="http://schemas.openxmlformats.org/officeDocument/2006/relationships/hyperlink" Target="https://www.marshall.edu/tuition/pharmacy-fees-2/" TargetMode="External"/><Relationship Id="rId18" Type="http://schemas.openxmlformats.org/officeDocument/2006/relationships/hyperlink" Target="https://www.marshall.edu/tuition/pharmacy-fees-2/" TargetMode="External"/><Relationship Id="rId3" Type="http://schemas.openxmlformats.org/officeDocument/2006/relationships/hyperlink" Target="https://www.marshall.edu/tuition/pharmacy-fees-2/" TargetMode="External"/><Relationship Id="rId21" Type="http://schemas.openxmlformats.org/officeDocument/2006/relationships/hyperlink" Target="https://www.marshall.edu/tuition/pharmacy-fees-2/" TargetMode="External"/><Relationship Id="rId7" Type="http://schemas.openxmlformats.org/officeDocument/2006/relationships/hyperlink" Target="https://www.marshall.edu/tuition/pharmacy-fees-2/" TargetMode="External"/><Relationship Id="rId12" Type="http://schemas.openxmlformats.org/officeDocument/2006/relationships/hyperlink" Target="https://www.marshall.edu/tuition/pharmacy-fees-2/" TargetMode="External"/><Relationship Id="rId17" Type="http://schemas.openxmlformats.org/officeDocument/2006/relationships/hyperlink" Target="https://www.marshall.edu/tuition/pharmacy-fees-2/" TargetMode="External"/><Relationship Id="rId2" Type="http://schemas.openxmlformats.org/officeDocument/2006/relationships/hyperlink" Target="https://www.marshall.edu/tuition/pharmacy-fees-2/" TargetMode="External"/><Relationship Id="rId16" Type="http://schemas.openxmlformats.org/officeDocument/2006/relationships/hyperlink" Target="https://www.marshall.edu/tuition/pharmacy-fees-2/" TargetMode="External"/><Relationship Id="rId20" Type="http://schemas.openxmlformats.org/officeDocument/2006/relationships/hyperlink" Target="https://www.marshall.edu/tuition/pharmacy-fees-2/" TargetMode="External"/><Relationship Id="rId1" Type="http://schemas.openxmlformats.org/officeDocument/2006/relationships/hyperlink" Target="https://www.marshall.edu/tuition/2025-2026-graduate-tuition-and-fees/" TargetMode="External"/><Relationship Id="rId6" Type="http://schemas.openxmlformats.org/officeDocument/2006/relationships/hyperlink" Target="https://www.marshall.edu/tuition/pharmacy-fees-2/" TargetMode="External"/><Relationship Id="rId11" Type="http://schemas.openxmlformats.org/officeDocument/2006/relationships/hyperlink" Target="https://www.marshall.edu/tuition/pharmacy-fees-2/" TargetMode="External"/><Relationship Id="rId5" Type="http://schemas.openxmlformats.org/officeDocument/2006/relationships/hyperlink" Target="https://www.marshall.edu/tuition/pharmacy-fees-2/" TargetMode="External"/><Relationship Id="rId15" Type="http://schemas.openxmlformats.org/officeDocument/2006/relationships/hyperlink" Target="https://www.marshall.edu/tuition/pharmacy-fees-2/" TargetMode="External"/><Relationship Id="rId10" Type="http://schemas.openxmlformats.org/officeDocument/2006/relationships/hyperlink" Target="https://www.marshall.edu/tuition/pharmacy-fees-2/" TargetMode="External"/><Relationship Id="rId19" Type="http://schemas.openxmlformats.org/officeDocument/2006/relationships/hyperlink" Target="https://www.marshall.edu/tuition/pharmacy-fees-2/" TargetMode="External"/><Relationship Id="rId4" Type="http://schemas.openxmlformats.org/officeDocument/2006/relationships/hyperlink" Target="https://www.marshall.edu/tuition/pharmacy-fees-2/" TargetMode="External"/><Relationship Id="rId9" Type="http://schemas.openxmlformats.org/officeDocument/2006/relationships/hyperlink" Target="https://www.marshall.edu/tuition/pharmacy-fees-2/" TargetMode="External"/><Relationship Id="rId14" Type="http://schemas.openxmlformats.org/officeDocument/2006/relationships/hyperlink" Target="https://www.marshall.edu/tuition/pharmacy-fees-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0A60-E46D-448A-9B41-03D0788AB27B}">
  <sheetPr codeName="Sheet6"/>
  <dimension ref="A2:I21"/>
  <sheetViews>
    <sheetView workbookViewId="0">
      <selection activeCell="I3" sqref="I3"/>
    </sheetView>
  </sheetViews>
  <sheetFormatPr defaultRowHeight="12.75" x14ac:dyDescent="0.2"/>
  <sheetData>
    <row r="2" spans="1:9" x14ac:dyDescent="0.2">
      <c r="A2" s="109"/>
      <c r="I2" s="109" t="s">
        <v>195</v>
      </c>
    </row>
    <row r="3" spans="1:9" x14ac:dyDescent="0.2">
      <c r="A3" s="109"/>
      <c r="I3" s="109" t="s">
        <v>196</v>
      </c>
    </row>
    <row r="5" spans="1:9" x14ac:dyDescent="0.2">
      <c r="A5" s="109" t="s">
        <v>197</v>
      </c>
    </row>
    <row r="6" spans="1:9" x14ac:dyDescent="0.2">
      <c r="A6" t="s">
        <v>198</v>
      </c>
    </row>
    <row r="7" spans="1:9" x14ac:dyDescent="0.2">
      <c r="A7" t="s">
        <v>199</v>
      </c>
    </row>
    <row r="9" spans="1:9" x14ac:dyDescent="0.2">
      <c r="A9" s="109" t="s">
        <v>200</v>
      </c>
    </row>
    <row r="10" spans="1:9" x14ac:dyDescent="0.2">
      <c r="A10" t="s">
        <v>201</v>
      </c>
    </row>
    <row r="11" spans="1:9" x14ac:dyDescent="0.2">
      <c r="A11" t="s">
        <v>202</v>
      </c>
    </row>
    <row r="12" spans="1:9" x14ac:dyDescent="0.2">
      <c r="A12" t="s">
        <v>203</v>
      </c>
    </row>
    <row r="13" spans="1:9" x14ac:dyDescent="0.2">
      <c r="A13" t="s">
        <v>204</v>
      </c>
    </row>
    <row r="15" spans="1:9" x14ac:dyDescent="0.2">
      <c r="A15" s="109" t="s">
        <v>205</v>
      </c>
    </row>
    <row r="16" spans="1:9" x14ac:dyDescent="0.2">
      <c r="A16" s="108" t="s">
        <v>209</v>
      </c>
    </row>
    <row r="17" spans="1:1" x14ac:dyDescent="0.2">
      <c r="A17" s="108" t="s">
        <v>210</v>
      </c>
    </row>
    <row r="18" spans="1:1" x14ac:dyDescent="0.2">
      <c r="A18" s="108" t="s">
        <v>208</v>
      </c>
    </row>
    <row r="20" spans="1:1" x14ac:dyDescent="0.2">
      <c r="A20" s="109" t="s">
        <v>206</v>
      </c>
    </row>
    <row r="21" spans="1:1" x14ac:dyDescent="0.2">
      <c r="A21" s="108" t="s">
        <v>207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2282-BA95-4466-923B-19F2646C75E1}">
  <sheetPr codeName="Sheet20"/>
  <dimension ref="A1:I16"/>
  <sheetViews>
    <sheetView workbookViewId="0">
      <selection activeCell="C5" sqref="C5"/>
    </sheetView>
  </sheetViews>
  <sheetFormatPr defaultRowHeight="15" x14ac:dyDescent="0.25"/>
  <cols>
    <col min="1" max="1" width="42.7109375" style="105" customWidth="1"/>
    <col min="2" max="2" width="10.7109375" style="105" hidden="1" customWidth="1"/>
    <col min="3" max="3" width="28.7109375" style="105" customWidth="1"/>
    <col min="4" max="4" width="18.7109375" style="105" customWidth="1"/>
    <col min="5" max="7" width="9.140625" style="105"/>
    <col min="8" max="9" width="0" style="105" hidden="1" customWidth="1"/>
    <col min="10" max="16384" width="9.140625" style="105"/>
  </cols>
  <sheetData>
    <row r="1" spans="1:9" ht="18.75" x14ac:dyDescent="0.25">
      <c r="A1" s="131" t="s">
        <v>188</v>
      </c>
      <c r="B1" s="126"/>
      <c r="C1" s="126"/>
      <c r="D1" s="110"/>
      <c r="H1" s="105" t="s">
        <v>255</v>
      </c>
      <c r="I1" s="105" t="s">
        <v>221</v>
      </c>
    </row>
    <row r="2" spans="1:9" x14ac:dyDescent="0.25">
      <c r="A2" s="126" t="s">
        <v>190</v>
      </c>
      <c r="B2" s="127"/>
      <c r="C2" s="127" t="s">
        <v>254</v>
      </c>
      <c r="D2" s="110"/>
      <c r="H2" s="112" t="s">
        <v>256</v>
      </c>
      <c r="I2" s="112">
        <v>0</v>
      </c>
    </row>
    <row r="3" spans="1:9" x14ac:dyDescent="0.25">
      <c r="A3" s="126" t="s">
        <v>189</v>
      </c>
      <c r="B3" s="127"/>
      <c r="C3" s="127" t="s">
        <v>254</v>
      </c>
      <c r="D3" s="110"/>
      <c r="H3" s="112" t="s">
        <v>257</v>
      </c>
      <c r="I3" s="112">
        <v>0.35620000000000002</v>
      </c>
    </row>
    <row r="4" spans="1:9" x14ac:dyDescent="0.25">
      <c r="A4" s="126" t="s">
        <v>215</v>
      </c>
      <c r="B4" s="127"/>
      <c r="C4" s="128">
        <v>1</v>
      </c>
      <c r="D4" s="110"/>
      <c r="H4" s="112" t="s">
        <v>258</v>
      </c>
      <c r="I4" s="112">
        <v>0.16</v>
      </c>
    </row>
    <row r="5" spans="1:9" x14ac:dyDescent="0.25">
      <c r="A5" s="126" t="s">
        <v>192</v>
      </c>
      <c r="B5" s="127"/>
      <c r="C5" s="128">
        <v>1</v>
      </c>
      <c r="D5" s="110"/>
      <c r="H5" s="112" t="s">
        <v>259</v>
      </c>
      <c r="I5" s="112">
        <v>0.36670000000000003</v>
      </c>
    </row>
    <row r="6" spans="1:9" x14ac:dyDescent="0.25">
      <c r="A6" s="126" t="s">
        <v>211</v>
      </c>
      <c r="B6" s="127"/>
      <c r="C6" s="128" t="s">
        <v>254</v>
      </c>
      <c r="D6" s="110"/>
      <c r="H6" s="112" t="s">
        <v>260</v>
      </c>
      <c r="I6" s="112">
        <v>0.1255</v>
      </c>
    </row>
    <row r="7" spans="1:9" x14ac:dyDescent="0.25">
      <c r="A7" s="126" t="s">
        <v>216</v>
      </c>
      <c r="B7" s="127"/>
      <c r="C7" s="129">
        <v>0.25</v>
      </c>
      <c r="D7" s="110"/>
    </row>
    <row r="8" spans="1:9" x14ac:dyDescent="0.25">
      <c r="A8" s="126" t="s">
        <v>191</v>
      </c>
      <c r="B8" s="127"/>
      <c r="C8" s="128" t="s">
        <v>261</v>
      </c>
      <c r="D8" s="111"/>
    </row>
    <row r="9" spans="1:9" ht="33.950000000000003" customHeight="1" x14ac:dyDescent="0.25">
      <c r="A9" s="126"/>
      <c r="B9" s="127"/>
      <c r="C9" s="129"/>
      <c r="D9" s="110"/>
    </row>
    <row r="10" spans="1:9" x14ac:dyDescent="0.25">
      <c r="A10" s="130" t="s">
        <v>222</v>
      </c>
      <c r="B10" s="128"/>
      <c r="C10" s="128"/>
      <c r="D10" s="110"/>
    </row>
    <row r="11" spans="1:9" ht="30" x14ac:dyDescent="0.25">
      <c r="A11" s="130" t="s">
        <v>223</v>
      </c>
      <c r="B11" s="128"/>
      <c r="C11" s="129"/>
      <c r="D11" s="110"/>
    </row>
    <row r="12" spans="1:9" ht="45" x14ac:dyDescent="0.25">
      <c r="A12" s="130" t="s">
        <v>224</v>
      </c>
      <c r="B12" s="128"/>
      <c r="C12" s="128"/>
      <c r="D12" s="110"/>
    </row>
    <row r="13" spans="1:9" ht="30" x14ac:dyDescent="0.25">
      <c r="A13" s="130" t="s">
        <v>225</v>
      </c>
      <c r="B13" s="128"/>
      <c r="C13" s="128"/>
    </row>
    <row r="14" spans="1:9" x14ac:dyDescent="0.25">
      <c r="A14" s="106"/>
      <c r="B14" s="106"/>
      <c r="C14" s="106"/>
    </row>
    <row r="15" spans="1:9" x14ac:dyDescent="0.25">
      <c r="A15" s="106"/>
      <c r="B15" s="106"/>
      <c r="C15" s="106"/>
    </row>
    <row r="16" spans="1:9" x14ac:dyDescent="0.25">
      <c r="A16" s="106"/>
      <c r="B16" s="106"/>
      <c r="C16" s="106"/>
    </row>
  </sheetData>
  <dataValidations count="7">
    <dataValidation type="list" allowBlank="1" showInputMessage="1" showErrorMessage="1" sqref="C3 C2 C10 C6" xr:uid="{EEDD901F-7D34-4EBF-A666-351DDDEE8111}">
      <formula1>"Yes,No"</formula1>
    </dataValidation>
    <dataValidation type="list" allowBlank="1" showInputMessage="1" showErrorMessage="1" sqref="C4" xr:uid="{75D9AD0F-7B87-49F4-A222-5D31A1FEA410}">
      <formula1>"1,2,3,4,5"</formula1>
    </dataValidation>
    <dataValidation type="list" allowBlank="1" showInputMessage="1" showErrorMessage="1" sqref="C9" xr:uid="{840A28AF-BBC3-4EA9-8536-ECC9DFF6D669}">
      <formula1>"1%,2%,3%,4%,5%,6%,7%,8%,9%"</formula1>
    </dataValidation>
    <dataValidation type="list" allowBlank="1" showInputMessage="1" showErrorMessage="1" sqref="C12" xr:uid="{5214D2B0-9F32-4581-BDC2-FAAF76B64D00}">
      <formula1>"On-campus research (47.5%),Off-campus research (26%),On-campus instruction (54%),Off-campus instruction (26%),On-campus other sponsored activities (39%),Off-campus other sponsored activities (26%)"</formula1>
    </dataValidation>
    <dataValidation type="list" allowBlank="1" showInputMessage="1" showErrorMessage="1" sqref="C11 C7" xr:uid="{80B4EC84-2EA4-4F6B-B480-2CE86E72E33C}">
      <formula1>"0%,1%,2%,3%,4%,5%,6%,7%,8%,9%,10%,11%,12%,13%,14%,15%,16%,17%,18%,19%,20%,21%,22%,23%,24%,25%"</formula1>
    </dataValidation>
    <dataValidation type="list" allowBlank="1" showInputMessage="1" showErrorMessage="1" sqref="C5" xr:uid="{76663071-FD67-486A-B519-19AF2C52B9A1}">
      <formula1>"1,2,3,4,5,6,7,8,9,10,11,12,13,14,15,16,17,18,19,20"</formula1>
    </dataValidation>
    <dataValidation type="list" allowBlank="1" showInputMessage="1" showErrorMessage="1" sqref="C8" xr:uid="{0BBA9867-CE19-496B-B809-2345CEB5504C}">
      <formula1>"On-campus research,Off-campus research,On-campus instruction,Off-campus instruction,On-campus other sponsored activities,Off-campus other sponsored activities"</formula1>
    </dataValidation>
  </dataValidation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C926-87A1-49A0-8B3E-F20407B76562}">
  <sheetPr codeName="Sheet1">
    <pageSetUpPr fitToPage="1"/>
  </sheetPr>
  <dimension ref="A1:BD119"/>
  <sheetViews>
    <sheetView tabSelected="1" zoomScale="90" zoomScaleNormal="90" workbookViewId="0">
      <pane ySplit="1" topLeftCell="A2" activePane="bottomLeft" state="frozen"/>
      <selection pane="bottomLeft" activeCell="G75" sqref="G75"/>
    </sheetView>
  </sheetViews>
  <sheetFormatPr defaultColWidth="9.140625" defaultRowHeight="12.75" x14ac:dyDescent="0.2"/>
  <cols>
    <col min="1" max="2" width="24.7109375" style="115" customWidth="1"/>
    <col min="3" max="3" width="14.7109375" style="115" customWidth="1"/>
    <col min="4" max="4" width="12.7109375" style="115" customWidth="1"/>
    <col min="5" max="5" width="14.7109375" style="115" hidden="1" customWidth="1"/>
    <col min="6" max="6" width="12.7109375" style="120" hidden="1" customWidth="1"/>
    <col min="7" max="7" width="14.7109375" style="120" customWidth="1"/>
    <col min="8" max="9" width="14.7109375" style="120" hidden="1" customWidth="1"/>
    <col min="10" max="10" width="14.7109375" style="120" customWidth="1"/>
    <col min="11" max="20" width="14.7109375" style="120" hidden="1" customWidth="1"/>
    <col min="21" max="21" width="14.7109375" style="113" hidden="1" customWidth="1"/>
    <col min="22" max="24" width="14.7109375" style="114" hidden="1" customWidth="1"/>
    <col min="25" max="26" width="14.7109375" style="115" hidden="1" customWidth="1"/>
    <col min="27" max="27" width="16.7109375" style="115" customWidth="1"/>
    <col min="28" max="29" width="16.7109375" style="115" hidden="1" customWidth="1"/>
    <col min="30" max="30" width="12.7109375" style="115" hidden="1" customWidth="1"/>
    <col min="31" max="31" width="16.7109375" style="115" customWidth="1"/>
    <col min="32" max="32" width="18.7109375" style="115" customWidth="1"/>
    <col min="33" max="34" width="16.7109375" style="115" customWidth="1"/>
    <col min="35" max="35" width="18.7109375" style="115" customWidth="1"/>
    <col min="36" max="16384" width="9.140625" style="115"/>
  </cols>
  <sheetData>
    <row r="1" spans="1:35" ht="25.5" customHeight="1" x14ac:dyDescent="0.2">
      <c r="A1" s="156" t="s">
        <v>267</v>
      </c>
      <c r="B1" s="156"/>
      <c r="C1" s="156"/>
      <c r="D1" s="157"/>
      <c r="E1" s="157"/>
      <c r="F1" s="156"/>
      <c r="G1" s="156"/>
      <c r="H1" s="156"/>
      <c r="I1" s="156"/>
      <c r="J1" s="156"/>
      <c r="K1" s="156"/>
      <c r="L1" s="156"/>
      <c r="M1" s="156"/>
      <c r="N1" s="156"/>
      <c r="O1" s="156"/>
      <c r="P1" s="156"/>
      <c r="Q1" s="156"/>
      <c r="R1" s="156"/>
      <c r="S1" s="156"/>
      <c r="T1" s="121"/>
    </row>
    <row r="2" spans="1:35" ht="13.9" customHeight="1" x14ac:dyDescent="0.2">
      <c r="A2" s="122" t="s">
        <v>212</v>
      </c>
      <c r="B2" s="158"/>
      <c r="C2" s="158"/>
      <c r="D2" s="158"/>
      <c r="E2" s="158"/>
      <c r="F2" s="158"/>
      <c r="G2" s="158"/>
      <c r="H2" s="158"/>
      <c r="I2" s="158"/>
      <c r="J2" s="158"/>
      <c r="K2" s="158"/>
      <c r="L2" s="158"/>
      <c r="M2" s="158"/>
      <c r="N2" s="158"/>
      <c r="O2" s="158"/>
      <c r="P2" s="158"/>
      <c r="Q2" s="158"/>
      <c r="R2" s="158"/>
      <c r="S2" s="158"/>
      <c r="T2" s="116"/>
      <c r="U2" s="117"/>
    </row>
    <row r="3" spans="1:35" ht="13.9" customHeight="1" x14ac:dyDescent="0.2">
      <c r="A3" s="122" t="s">
        <v>213</v>
      </c>
      <c r="B3" s="158"/>
      <c r="C3" s="158"/>
      <c r="D3" s="158"/>
      <c r="E3" s="158"/>
      <c r="F3" s="158"/>
      <c r="G3" s="158"/>
      <c r="H3" s="158"/>
      <c r="I3" s="158"/>
      <c r="J3" s="158"/>
      <c r="K3" s="158"/>
      <c r="L3" s="158"/>
      <c r="M3" s="158"/>
      <c r="N3" s="158"/>
      <c r="O3" s="158"/>
      <c r="P3" s="158"/>
      <c r="Q3" s="158"/>
      <c r="R3" s="158"/>
      <c r="S3" s="158"/>
      <c r="T3" s="116"/>
      <c r="U3" s="117"/>
    </row>
    <row r="4" spans="1:35" ht="13.9" customHeight="1" x14ac:dyDescent="0.2">
      <c r="A4" s="122" t="s">
        <v>214</v>
      </c>
      <c r="B4" s="158"/>
      <c r="C4" s="158"/>
      <c r="D4" s="158"/>
      <c r="E4" s="158"/>
      <c r="F4" s="158"/>
      <c r="G4" s="158"/>
      <c r="H4" s="158"/>
      <c r="I4" s="158"/>
      <c r="J4" s="158"/>
      <c r="K4" s="158"/>
      <c r="L4" s="158"/>
      <c r="M4" s="158"/>
      <c r="N4" s="158"/>
      <c r="O4" s="158"/>
      <c r="P4" s="158"/>
      <c r="Q4" s="158"/>
      <c r="R4" s="158"/>
      <c r="S4" s="158"/>
      <c r="T4" s="116"/>
      <c r="U4" s="117"/>
    </row>
    <row r="5" spans="1:35" ht="13.9" customHeight="1" x14ac:dyDescent="0.2">
      <c r="A5" s="122" t="s">
        <v>140</v>
      </c>
      <c r="B5" s="158"/>
      <c r="C5" s="158"/>
      <c r="D5" s="158"/>
      <c r="E5" s="158"/>
      <c r="F5" s="158"/>
      <c r="G5" s="158"/>
      <c r="H5" s="158"/>
      <c r="I5" s="158"/>
      <c r="J5" s="158"/>
      <c r="K5" s="158"/>
      <c r="L5" s="158"/>
      <c r="M5" s="158"/>
      <c r="N5" s="158"/>
      <c r="O5" s="158"/>
      <c r="P5" s="158"/>
      <c r="Q5" s="158"/>
      <c r="R5" s="158"/>
      <c r="S5" s="158"/>
      <c r="T5" s="116"/>
      <c r="U5" s="117"/>
    </row>
    <row r="6" spans="1:35" ht="13.9" customHeight="1" x14ac:dyDescent="0.2">
      <c r="A6" s="122" t="s">
        <v>0</v>
      </c>
      <c r="B6" s="154"/>
      <c r="C6" s="154"/>
      <c r="D6" s="154"/>
      <c r="E6" s="154"/>
      <c r="F6" s="154"/>
      <c r="G6" s="154"/>
      <c r="H6" s="154"/>
      <c r="I6" s="154"/>
      <c r="J6" s="154"/>
      <c r="K6" s="154"/>
      <c r="L6" s="154"/>
      <c r="M6" s="154"/>
      <c r="N6" s="154"/>
      <c r="O6" s="154"/>
      <c r="P6" s="154"/>
      <c r="Q6" s="154"/>
      <c r="R6" s="154"/>
      <c r="S6" s="154"/>
      <c r="T6" s="116"/>
      <c r="U6" s="117"/>
    </row>
    <row r="7" spans="1:35" ht="15.6" customHeight="1" thickBot="1" x14ac:dyDescent="0.25">
      <c r="A7" s="122" t="s">
        <v>1</v>
      </c>
      <c r="B7" s="154"/>
      <c r="C7" s="154"/>
      <c r="D7" s="154"/>
      <c r="E7" s="154"/>
      <c r="F7" s="154"/>
      <c r="G7" s="154"/>
      <c r="H7" s="154"/>
      <c r="I7" s="154"/>
      <c r="J7" s="154"/>
      <c r="K7" s="154"/>
      <c r="L7" s="154"/>
      <c r="M7" s="154"/>
      <c r="N7" s="154"/>
      <c r="O7" s="154"/>
      <c r="P7" s="154"/>
      <c r="Q7" s="154"/>
      <c r="R7" s="154"/>
      <c r="S7" s="154"/>
      <c r="T7" s="116"/>
      <c r="U7" s="118"/>
    </row>
    <row r="8" spans="1:35" ht="20.100000000000001" customHeight="1" x14ac:dyDescent="0.2">
      <c r="A8" s="125"/>
      <c r="B8" s="125"/>
      <c r="C8" s="125"/>
      <c r="D8" s="125"/>
      <c r="E8" s="125"/>
      <c r="F8" s="125"/>
      <c r="G8" s="155" t="s">
        <v>226</v>
      </c>
      <c r="H8" s="155"/>
      <c r="I8" s="155"/>
      <c r="J8" s="155"/>
      <c r="K8" s="155" t="s">
        <v>227</v>
      </c>
      <c r="L8" s="155"/>
      <c r="M8" s="155"/>
      <c r="N8" s="155"/>
      <c r="O8" s="155" t="s">
        <v>228</v>
      </c>
      <c r="P8" s="155"/>
      <c r="Q8" s="155"/>
      <c r="R8" s="155"/>
      <c r="S8" s="155" t="s">
        <v>229</v>
      </c>
      <c r="T8" s="155"/>
      <c r="U8" s="155"/>
      <c r="V8" s="155"/>
      <c r="W8" s="155" t="s">
        <v>230</v>
      </c>
      <c r="X8" s="155"/>
      <c r="Y8" s="155"/>
      <c r="Z8" s="155"/>
      <c r="AA8" s="155" t="s">
        <v>231</v>
      </c>
      <c r="AB8" s="155"/>
      <c r="AC8" s="155"/>
      <c r="AD8" s="155"/>
      <c r="AE8" s="155"/>
      <c r="AF8" s="125"/>
      <c r="AG8" s="125"/>
      <c r="AH8" s="125"/>
      <c r="AI8" s="125"/>
    </row>
    <row r="9" spans="1:35" ht="30" customHeight="1" x14ac:dyDescent="0.2">
      <c r="A9" s="159" t="s">
        <v>247</v>
      </c>
      <c r="B9" s="159"/>
      <c r="C9" s="159"/>
      <c r="D9" s="159"/>
      <c r="E9" s="159"/>
      <c r="F9" s="159"/>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25"/>
      <c r="AG9" s="125"/>
      <c r="AH9" s="125"/>
      <c r="AI9" s="125"/>
    </row>
    <row r="10" spans="1:35" ht="5.0999999999999996" customHeight="1" x14ac:dyDescent="0.2">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25"/>
      <c r="AG10" s="125"/>
      <c r="AH10" s="125"/>
      <c r="AI10" s="125"/>
    </row>
    <row r="11" spans="1:35" ht="26.1" customHeight="1" x14ac:dyDescent="0.2">
      <c r="A11" s="153" t="s">
        <v>232</v>
      </c>
      <c r="B11" s="153" t="s">
        <v>233</v>
      </c>
      <c r="C11" s="153" t="s">
        <v>234</v>
      </c>
      <c r="D11" s="153" t="s">
        <v>240</v>
      </c>
      <c r="E11" s="153" t="s">
        <v>241</v>
      </c>
      <c r="F11" s="153" t="s">
        <v>242</v>
      </c>
      <c r="G11" s="136" t="s">
        <v>248</v>
      </c>
      <c r="H11" s="136" t="s">
        <v>241</v>
      </c>
      <c r="I11" s="136" t="s">
        <v>142</v>
      </c>
      <c r="J11" s="137" t="s">
        <v>243</v>
      </c>
      <c r="K11" s="136" t="s">
        <v>248</v>
      </c>
      <c r="L11" s="136" t="s">
        <v>241</v>
      </c>
      <c r="M11" s="136" t="s">
        <v>142</v>
      </c>
      <c r="N11" s="137" t="s">
        <v>243</v>
      </c>
      <c r="O11" s="136" t="s">
        <v>248</v>
      </c>
      <c r="P11" s="136" t="s">
        <v>241</v>
      </c>
      <c r="Q11" s="136" t="s">
        <v>142</v>
      </c>
      <c r="R11" s="137" t="s">
        <v>243</v>
      </c>
      <c r="S11" s="136" t="s">
        <v>248</v>
      </c>
      <c r="T11" s="136" t="s">
        <v>241</v>
      </c>
      <c r="U11" s="136" t="s">
        <v>142</v>
      </c>
      <c r="V11" s="137" t="s">
        <v>243</v>
      </c>
      <c r="W11" s="136" t="s">
        <v>248</v>
      </c>
      <c r="X11" s="136" t="s">
        <v>241</v>
      </c>
      <c r="Y11" s="136" t="s">
        <v>142</v>
      </c>
      <c r="Z11" s="137" t="s">
        <v>243</v>
      </c>
      <c r="AA11" s="137" t="s">
        <v>217</v>
      </c>
      <c r="AB11" s="137" t="s">
        <v>218</v>
      </c>
      <c r="AC11" s="137" t="s">
        <v>219</v>
      </c>
      <c r="AD11" s="137" t="s">
        <v>235</v>
      </c>
      <c r="AE11" s="138" t="s">
        <v>249</v>
      </c>
      <c r="AF11" s="125"/>
      <c r="AG11" s="125"/>
      <c r="AH11" s="125"/>
      <c r="AI11" s="125"/>
    </row>
    <row r="12" spans="1:35" x14ac:dyDescent="0.2">
      <c r="A12" s="139"/>
      <c r="B12" s="139"/>
      <c r="C12" s="140"/>
      <c r="D12" s="141"/>
      <c r="E12" s="140"/>
      <c r="F12" s="141"/>
      <c r="G12" s="140">
        <f t="shared" ref="G12:G31" si="0">IF(rngNumYears&lt;1,0,IFERROR(C12*IF(D12="",0,IF(D12&gt;1,D12/100,D12)),0))</f>
        <v>0</v>
      </c>
      <c r="H12" s="140">
        <f t="shared" ref="H12:H31" si="1">IF(UPPER(rngIncludeCash)="YES",IF(rngNumYears&gt;=1,IFERROR(E12,0),0),0)</f>
        <v>0</v>
      </c>
      <c r="I12" s="140">
        <f t="shared" ref="I12:I31" si="2">IF(UPPER(rngIncludeInKind)="YES",IF(rngNumYears&lt;1,0,IFERROR(C12*IF(F12="",0,IF(F12&gt;1,F12/100,F12)),0)),0)</f>
        <v>0</v>
      </c>
      <c r="J12" s="142">
        <f t="shared" ref="J12:J32" si="3">IF(rngNumYears&lt;1,0,N(G12)+IF(UPPER(rngIncludeCash)="YES",N(H12),0)+IF(UPPER(rngIncludeInKind)="YES",N(I12),0))</f>
        <v>0</v>
      </c>
      <c r="K12" s="140">
        <f t="shared" ref="K12:K31" si="4">IF(rngNumYears&lt;2,0,IFERROR(C12*IF(D12="",0,IF(D12&gt;1,D12/100,D12)),0))</f>
        <v>0</v>
      </c>
      <c r="L12" s="140">
        <f t="shared" ref="L12:L31" si="5">IF(UPPER(rngIncludeCash)="YES",IF(rngNumYears&gt;=2,0,0),0)</f>
        <v>0</v>
      </c>
      <c r="M12" s="140">
        <f t="shared" ref="M12:M31" si="6">IF(UPPER(rngIncludeInKind)="YES",IF(rngNumYears&lt;2,0,IFERROR(C12*IF(F12="",0,IF(F12&gt;1,F12/100,F12)),0)),0)</f>
        <v>0</v>
      </c>
      <c r="N12" s="142">
        <f t="shared" ref="N12:N32" si="7">IF(rngNumYears&lt;2,0,N(K12)+IF(UPPER(rngIncludeCash)="YES",N(L12),0)+IF(UPPER(rngIncludeInKind)="YES",N(M12),0))</f>
        <v>0</v>
      </c>
      <c r="O12" s="140">
        <f t="shared" ref="O12:O31" si="8">IF(rngNumYears&lt;3,0,IFERROR(C12*IF(D12="",0,IF(D12&gt;1,D12/100,D12)),0))</f>
        <v>0</v>
      </c>
      <c r="P12" s="140">
        <f t="shared" ref="P12:P31" si="9">IF(UPPER(rngIncludeCash)="YES",IF(rngNumYears&gt;=3,0,0),0)</f>
        <v>0</v>
      </c>
      <c r="Q12" s="140">
        <f t="shared" ref="Q12:Q31" si="10">IF(UPPER(rngIncludeInKind)="YES",IF(rngNumYears&lt;3,0,IFERROR(C12*IF(F12="",0,IF(F12&gt;1,F12/100,F12)),0)),0)</f>
        <v>0</v>
      </c>
      <c r="R12" s="142">
        <f t="shared" ref="R12:R32" si="11">IF(rngNumYears&lt;3,0,N(O12)+IF(UPPER(rngIncludeCash)="YES",N(P12),0)+IF(UPPER(rngIncludeInKind)="YES",N(Q12),0))</f>
        <v>0</v>
      </c>
      <c r="S12" s="140">
        <f t="shared" ref="S12:S31" si="12">IF(rngNumYears&lt;4,0,IFERROR(C12*IF(D12="",0,IF(D12&gt;1,D12/100,D12)),0))</f>
        <v>0</v>
      </c>
      <c r="T12" s="140">
        <f t="shared" ref="T12:T31" si="13">IF(UPPER(rngIncludeCash)="YES",IF(rngNumYears&gt;=4,0,0),0)</f>
        <v>0</v>
      </c>
      <c r="U12" s="140">
        <f t="shared" ref="U12:U31" si="14">IF(UPPER(rngIncludeInKind)="YES",IF(rngNumYears&lt;4,0,IFERROR(C12*IF(F12="",0,IF(F12&gt;1,F12/100,F12)),0)),0)</f>
        <v>0</v>
      </c>
      <c r="V12" s="142">
        <f t="shared" ref="V12:V32" si="15">IF(rngNumYears&lt;4,0,N(S12)+IF(UPPER(rngIncludeCash)="YES",N(T12),0)+IF(UPPER(rngIncludeInKind)="YES",N(U12),0))</f>
        <v>0</v>
      </c>
      <c r="W12" s="140">
        <f t="shared" ref="W12:W31" si="16">IF(rngNumYears&lt;5,0,IFERROR(C12*IF(D12="",0,IF(D12&gt;1,D12/100,D12)),0))</f>
        <v>0</v>
      </c>
      <c r="X12" s="140">
        <f t="shared" ref="X12:X31" si="17">IF(UPPER(rngIncludeCash)="YES",IF(rngNumYears&gt;=5,0,0),0)</f>
        <v>0</v>
      </c>
      <c r="Y12" s="140">
        <f t="shared" ref="Y12:Y31" si="18">IF(UPPER(rngIncludeInKind)="YES",IF(rngNumYears&lt;5,0,IFERROR(C12*IF(F12="",0,IF(F12&gt;1,F12/100,F12)),0)),0)</f>
        <v>0</v>
      </c>
      <c r="Z12" s="142">
        <f t="shared" ref="Z12:Z32" si="19">IF(rngNumYears&lt;5,0,N(W12)+IF(UPPER(rngIncludeCash)="YES",N(X12),0)+IF(UPPER(rngIncludeInKind)="YES",N(Y12),0))</f>
        <v>0</v>
      </c>
      <c r="AA12" s="142">
        <f t="shared" ref="AA12:AA32" si="20">IF(rngNumYears&gt;=1,N(G12),0)+IF(rngNumYears&gt;=2,N(K12),0)+IF(rngNumYears&gt;=3,N(O12),0)+IF(rngNumYears&gt;=4,N(S12),0)+IF(rngNumYears&gt;=5,N(W12),0)</f>
        <v>0</v>
      </c>
      <c r="AB12" s="142">
        <f t="shared" ref="AB12:AB32" si="21">IF(UPPER(rngIncludeCash)="YES",IF(rngNumYears&gt;=1,N(H12),0)+IF(rngNumYears&gt;=2,N(L12),0)+IF(rngNumYears&gt;=3,N(P12),0)+IF(rngNumYears&gt;=4,N(T12),0)+IF(rngNumYears&gt;=5,N(X12),0),0)</f>
        <v>0</v>
      </c>
      <c r="AC12" s="142">
        <f t="shared" ref="AC12:AC32" si="22">IF(UPPER(rngIncludeInKind)="YES",IF(rngNumYears&gt;=1,N(I12),0)+IF(rngNumYears&gt;=2,N(M12),0)+IF(rngNumYears&gt;=3,N(Q12),0)+IF(rngNumYears&gt;=4,N(U12),0)+IF(rngNumYears&gt;=5,N(Y12),0),0)</f>
        <v>0</v>
      </c>
      <c r="AD12" s="143">
        <f t="shared" ref="AD12:AD32" si="23">IF(AA12=0,0,(AB12+AC12)/AA12)</f>
        <v>0</v>
      </c>
      <c r="AE12" s="142">
        <f t="shared" ref="AE12:AE43" si="24">SUM(N(AA12),N(AB12),N(AC12))</f>
        <v>0</v>
      </c>
      <c r="AF12" s="125"/>
      <c r="AG12" s="125"/>
      <c r="AH12" s="125"/>
      <c r="AI12" s="125"/>
    </row>
    <row r="13" spans="1:35" ht="12.75" hidden="1" customHeight="1" x14ac:dyDescent="0.2">
      <c r="A13" s="139"/>
      <c r="B13" s="139"/>
      <c r="C13" s="140"/>
      <c r="D13" s="141"/>
      <c r="E13" s="140"/>
      <c r="F13" s="141"/>
      <c r="G13" s="140">
        <f t="shared" si="0"/>
        <v>0</v>
      </c>
      <c r="H13" s="140">
        <f t="shared" si="1"/>
        <v>0</v>
      </c>
      <c r="I13" s="140">
        <f t="shared" si="2"/>
        <v>0</v>
      </c>
      <c r="J13" s="142">
        <f t="shared" si="3"/>
        <v>0</v>
      </c>
      <c r="K13" s="140">
        <f t="shared" si="4"/>
        <v>0</v>
      </c>
      <c r="L13" s="140">
        <f t="shared" si="5"/>
        <v>0</v>
      </c>
      <c r="M13" s="140">
        <f t="shared" si="6"/>
        <v>0</v>
      </c>
      <c r="N13" s="142">
        <f t="shared" si="7"/>
        <v>0</v>
      </c>
      <c r="O13" s="140">
        <f t="shared" si="8"/>
        <v>0</v>
      </c>
      <c r="P13" s="140">
        <f t="shared" si="9"/>
        <v>0</v>
      </c>
      <c r="Q13" s="140">
        <f t="shared" si="10"/>
        <v>0</v>
      </c>
      <c r="R13" s="142">
        <f t="shared" si="11"/>
        <v>0</v>
      </c>
      <c r="S13" s="140">
        <f t="shared" si="12"/>
        <v>0</v>
      </c>
      <c r="T13" s="140">
        <f t="shared" si="13"/>
        <v>0</v>
      </c>
      <c r="U13" s="140">
        <f t="shared" si="14"/>
        <v>0</v>
      </c>
      <c r="V13" s="142">
        <f t="shared" si="15"/>
        <v>0</v>
      </c>
      <c r="W13" s="140">
        <f t="shared" si="16"/>
        <v>0</v>
      </c>
      <c r="X13" s="140">
        <f t="shared" si="17"/>
        <v>0</v>
      </c>
      <c r="Y13" s="140">
        <f t="shared" si="18"/>
        <v>0</v>
      </c>
      <c r="Z13" s="142">
        <f t="shared" si="19"/>
        <v>0</v>
      </c>
      <c r="AA13" s="142">
        <f t="shared" si="20"/>
        <v>0</v>
      </c>
      <c r="AB13" s="142">
        <f t="shared" si="21"/>
        <v>0</v>
      </c>
      <c r="AC13" s="142">
        <f t="shared" si="22"/>
        <v>0</v>
      </c>
      <c r="AD13" s="143">
        <f t="shared" si="23"/>
        <v>0</v>
      </c>
      <c r="AE13" s="142">
        <f t="shared" si="24"/>
        <v>0</v>
      </c>
      <c r="AF13" s="125"/>
      <c r="AG13" s="125"/>
      <c r="AH13" s="125"/>
      <c r="AI13" s="125"/>
    </row>
    <row r="14" spans="1:35" ht="12.75" hidden="1" customHeight="1" x14ac:dyDescent="0.2">
      <c r="A14" s="139"/>
      <c r="B14" s="139"/>
      <c r="C14" s="140"/>
      <c r="D14" s="141"/>
      <c r="E14" s="140"/>
      <c r="F14" s="141"/>
      <c r="G14" s="140">
        <f t="shared" si="0"/>
        <v>0</v>
      </c>
      <c r="H14" s="140">
        <f t="shared" si="1"/>
        <v>0</v>
      </c>
      <c r="I14" s="140">
        <f t="shared" si="2"/>
        <v>0</v>
      </c>
      <c r="J14" s="142">
        <f t="shared" si="3"/>
        <v>0</v>
      </c>
      <c r="K14" s="140">
        <f t="shared" si="4"/>
        <v>0</v>
      </c>
      <c r="L14" s="140">
        <f t="shared" si="5"/>
        <v>0</v>
      </c>
      <c r="M14" s="140">
        <f t="shared" si="6"/>
        <v>0</v>
      </c>
      <c r="N14" s="142">
        <f t="shared" si="7"/>
        <v>0</v>
      </c>
      <c r="O14" s="140">
        <f t="shared" si="8"/>
        <v>0</v>
      </c>
      <c r="P14" s="140">
        <f t="shared" si="9"/>
        <v>0</v>
      </c>
      <c r="Q14" s="140">
        <f t="shared" si="10"/>
        <v>0</v>
      </c>
      <c r="R14" s="142">
        <f t="shared" si="11"/>
        <v>0</v>
      </c>
      <c r="S14" s="140">
        <f t="shared" si="12"/>
        <v>0</v>
      </c>
      <c r="T14" s="140">
        <f t="shared" si="13"/>
        <v>0</v>
      </c>
      <c r="U14" s="140">
        <f t="shared" si="14"/>
        <v>0</v>
      </c>
      <c r="V14" s="142">
        <f t="shared" si="15"/>
        <v>0</v>
      </c>
      <c r="W14" s="140">
        <f t="shared" si="16"/>
        <v>0</v>
      </c>
      <c r="X14" s="140">
        <f t="shared" si="17"/>
        <v>0</v>
      </c>
      <c r="Y14" s="140">
        <f t="shared" si="18"/>
        <v>0</v>
      </c>
      <c r="Z14" s="142">
        <f t="shared" si="19"/>
        <v>0</v>
      </c>
      <c r="AA14" s="142">
        <f t="shared" si="20"/>
        <v>0</v>
      </c>
      <c r="AB14" s="142">
        <f t="shared" si="21"/>
        <v>0</v>
      </c>
      <c r="AC14" s="142">
        <f t="shared" si="22"/>
        <v>0</v>
      </c>
      <c r="AD14" s="143">
        <f t="shared" si="23"/>
        <v>0</v>
      </c>
      <c r="AE14" s="142">
        <f t="shared" si="24"/>
        <v>0</v>
      </c>
      <c r="AF14" s="125"/>
      <c r="AG14" s="125"/>
      <c r="AH14" s="125"/>
      <c r="AI14" s="125"/>
    </row>
    <row r="15" spans="1:35" ht="12.75" hidden="1" customHeight="1" x14ac:dyDescent="0.2">
      <c r="A15" s="139"/>
      <c r="B15" s="139"/>
      <c r="C15" s="140"/>
      <c r="D15" s="141"/>
      <c r="E15" s="140"/>
      <c r="F15" s="141"/>
      <c r="G15" s="140">
        <f t="shared" si="0"/>
        <v>0</v>
      </c>
      <c r="H15" s="140">
        <f t="shared" si="1"/>
        <v>0</v>
      </c>
      <c r="I15" s="140">
        <f t="shared" si="2"/>
        <v>0</v>
      </c>
      <c r="J15" s="142">
        <f t="shared" si="3"/>
        <v>0</v>
      </c>
      <c r="K15" s="140">
        <f t="shared" si="4"/>
        <v>0</v>
      </c>
      <c r="L15" s="140">
        <f t="shared" si="5"/>
        <v>0</v>
      </c>
      <c r="M15" s="140">
        <f t="shared" si="6"/>
        <v>0</v>
      </c>
      <c r="N15" s="142">
        <f t="shared" si="7"/>
        <v>0</v>
      </c>
      <c r="O15" s="140">
        <f t="shared" si="8"/>
        <v>0</v>
      </c>
      <c r="P15" s="140">
        <f t="shared" si="9"/>
        <v>0</v>
      </c>
      <c r="Q15" s="140">
        <f t="shared" si="10"/>
        <v>0</v>
      </c>
      <c r="R15" s="142">
        <f t="shared" si="11"/>
        <v>0</v>
      </c>
      <c r="S15" s="140">
        <f t="shared" si="12"/>
        <v>0</v>
      </c>
      <c r="T15" s="140">
        <f t="shared" si="13"/>
        <v>0</v>
      </c>
      <c r="U15" s="140">
        <f t="shared" si="14"/>
        <v>0</v>
      </c>
      <c r="V15" s="142">
        <f t="shared" si="15"/>
        <v>0</v>
      </c>
      <c r="W15" s="140">
        <f t="shared" si="16"/>
        <v>0</v>
      </c>
      <c r="X15" s="140">
        <f t="shared" si="17"/>
        <v>0</v>
      </c>
      <c r="Y15" s="140">
        <f t="shared" si="18"/>
        <v>0</v>
      </c>
      <c r="Z15" s="142">
        <f t="shared" si="19"/>
        <v>0</v>
      </c>
      <c r="AA15" s="142">
        <f t="shared" si="20"/>
        <v>0</v>
      </c>
      <c r="AB15" s="142">
        <f t="shared" si="21"/>
        <v>0</v>
      </c>
      <c r="AC15" s="142">
        <f t="shared" si="22"/>
        <v>0</v>
      </c>
      <c r="AD15" s="143">
        <f t="shared" si="23"/>
        <v>0</v>
      </c>
      <c r="AE15" s="142">
        <f t="shared" si="24"/>
        <v>0</v>
      </c>
      <c r="AF15" s="125"/>
      <c r="AG15" s="125"/>
      <c r="AH15" s="125"/>
      <c r="AI15" s="125"/>
    </row>
    <row r="16" spans="1:35" ht="12.75" hidden="1" customHeight="1" x14ac:dyDescent="0.2">
      <c r="A16" s="139"/>
      <c r="B16" s="139"/>
      <c r="C16" s="140"/>
      <c r="D16" s="141"/>
      <c r="E16" s="140"/>
      <c r="F16" s="141"/>
      <c r="G16" s="140">
        <f t="shared" si="0"/>
        <v>0</v>
      </c>
      <c r="H16" s="140">
        <f t="shared" si="1"/>
        <v>0</v>
      </c>
      <c r="I16" s="140">
        <f t="shared" si="2"/>
        <v>0</v>
      </c>
      <c r="J16" s="142">
        <f t="shared" si="3"/>
        <v>0</v>
      </c>
      <c r="K16" s="140">
        <f t="shared" si="4"/>
        <v>0</v>
      </c>
      <c r="L16" s="140">
        <f t="shared" si="5"/>
        <v>0</v>
      </c>
      <c r="M16" s="140">
        <f t="shared" si="6"/>
        <v>0</v>
      </c>
      <c r="N16" s="142">
        <f t="shared" si="7"/>
        <v>0</v>
      </c>
      <c r="O16" s="140">
        <f t="shared" si="8"/>
        <v>0</v>
      </c>
      <c r="P16" s="140">
        <f t="shared" si="9"/>
        <v>0</v>
      </c>
      <c r="Q16" s="140">
        <f t="shared" si="10"/>
        <v>0</v>
      </c>
      <c r="R16" s="142">
        <f t="shared" si="11"/>
        <v>0</v>
      </c>
      <c r="S16" s="140">
        <f t="shared" si="12"/>
        <v>0</v>
      </c>
      <c r="T16" s="140">
        <f t="shared" si="13"/>
        <v>0</v>
      </c>
      <c r="U16" s="140">
        <f t="shared" si="14"/>
        <v>0</v>
      </c>
      <c r="V16" s="142">
        <f t="shared" si="15"/>
        <v>0</v>
      </c>
      <c r="W16" s="140">
        <f t="shared" si="16"/>
        <v>0</v>
      </c>
      <c r="X16" s="140">
        <f t="shared" si="17"/>
        <v>0</v>
      </c>
      <c r="Y16" s="140">
        <f t="shared" si="18"/>
        <v>0</v>
      </c>
      <c r="Z16" s="142">
        <f t="shared" si="19"/>
        <v>0</v>
      </c>
      <c r="AA16" s="142">
        <f t="shared" si="20"/>
        <v>0</v>
      </c>
      <c r="AB16" s="142">
        <f t="shared" si="21"/>
        <v>0</v>
      </c>
      <c r="AC16" s="142">
        <f t="shared" si="22"/>
        <v>0</v>
      </c>
      <c r="AD16" s="143">
        <f t="shared" si="23"/>
        <v>0</v>
      </c>
      <c r="AE16" s="142">
        <f t="shared" si="24"/>
        <v>0</v>
      </c>
      <c r="AF16" s="125"/>
      <c r="AG16" s="125"/>
      <c r="AH16" s="125"/>
      <c r="AI16" s="125"/>
    </row>
    <row r="17" spans="1:35" ht="12.75" hidden="1" customHeight="1" x14ac:dyDescent="0.2">
      <c r="A17" s="139"/>
      <c r="B17" s="139"/>
      <c r="C17" s="140"/>
      <c r="D17" s="141"/>
      <c r="E17" s="140"/>
      <c r="F17" s="141"/>
      <c r="G17" s="140">
        <f t="shared" si="0"/>
        <v>0</v>
      </c>
      <c r="H17" s="140">
        <f t="shared" si="1"/>
        <v>0</v>
      </c>
      <c r="I17" s="140">
        <f t="shared" si="2"/>
        <v>0</v>
      </c>
      <c r="J17" s="142">
        <f t="shared" si="3"/>
        <v>0</v>
      </c>
      <c r="K17" s="140">
        <f t="shared" si="4"/>
        <v>0</v>
      </c>
      <c r="L17" s="140">
        <f t="shared" si="5"/>
        <v>0</v>
      </c>
      <c r="M17" s="140">
        <f t="shared" si="6"/>
        <v>0</v>
      </c>
      <c r="N17" s="142">
        <f t="shared" si="7"/>
        <v>0</v>
      </c>
      <c r="O17" s="140">
        <f t="shared" si="8"/>
        <v>0</v>
      </c>
      <c r="P17" s="140">
        <f t="shared" si="9"/>
        <v>0</v>
      </c>
      <c r="Q17" s="140">
        <f t="shared" si="10"/>
        <v>0</v>
      </c>
      <c r="R17" s="142">
        <f t="shared" si="11"/>
        <v>0</v>
      </c>
      <c r="S17" s="140">
        <f t="shared" si="12"/>
        <v>0</v>
      </c>
      <c r="T17" s="140">
        <f t="shared" si="13"/>
        <v>0</v>
      </c>
      <c r="U17" s="140">
        <f t="shared" si="14"/>
        <v>0</v>
      </c>
      <c r="V17" s="142">
        <f t="shared" si="15"/>
        <v>0</v>
      </c>
      <c r="W17" s="140">
        <f t="shared" si="16"/>
        <v>0</v>
      </c>
      <c r="X17" s="140">
        <f t="shared" si="17"/>
        <v>0</v>
      </c>
      <c r="Y17" s="140">
        <f t="shared" si="18"/>
        <v>0</v>
      </c>
      <c r="Z17" s="142">
        <f t="shared" si="19"/>
        <v>0</v>
      </c>
      <c r="AA17" s="142">
        <f t="shared" si="20"/>
        <v>0</v>
      </c>
      <c r="AB17" s="142">
        <f t="shared" si="21"/>
        <v>0</v>
      </c>
      <c r="AC17" s="142">
        <f t="shared" si="22"/>
        <v>0</v>
      </c>
      <c r="AD17" s="143">
        <f t="shared" si="23"/>
        <v>0</v>
      </c>
      <c r="AE17" s="142">
        <f t="shared" si="24"/>
        <v>0</v>
      </c>
      <c r="AF17" s="125"/>
      <c r="AG17" s="125"/>
      <c r="AH17" s="125"/>
      <c r="AI17" s="125"/>
    </row>
    <row r="18" spans="1:35" ht="12.75" hidden="1" customHeight="1" x14ac:dyDescent="0.2">
      <c r="A18" s="139"/>
      <c r="B18" s="139"/>
      <c r="C18" s="140"/>
      <c r="D18" s="141"/>
      <c r="E18" s="140"/>
      <c r="F18" s="141"/>
      <c r="G18" s="140">
        <f t="shared" si="0"/>
        <v>0</v>
      </c>
      <c r="H18" s="140">
        <f t="shared" si="1"/>
        <v>0</v>
      </c>
      <c r="I18" s="140">
        <f t="shared" si="2"/>
        <v>0</v>
      </c>
      <c r="J18" s="142">
        <f t="shared" si="3"/>
        <v>0</v>
      </c>
      <c r="K18" s="140">
        <f t="shared" si="4"/>
        <v>0</v>
      </c>
      <c r="L18" s="140">
        <f t="shared" si="5"/>
        <v>0</v>
      </c>
      <c r="M18" s="140">
        <f t="shared" si="6"/>
        <v>0</v>
      </c>
      <c r="N18" s="142">
        <f t="shared" si="7"/>
        <v>0</v>
      </c>
      <c r="O18" s="140">
        <f t="shared" si="8"/>
        <v>0</v>
      </c>
      <c r="P18" s="140">
        <f t="shared" si="9"/>
        <v>0</v>
      </c>
      <c r="Q18" s="140">
        <f t="shared" si="10"/>
        <v>0</v>
      </c>
      <c r="R18" s="142">
        <f t="shared" si="11"/>
        <v>0</v>
      </c>
      <c r="S18" s="140">
        <f t="shared" si="12"/>
        <v>0</v>
      </c>
      <c r="T18" s="140">
        <f t="shared" si="13"/>
        <v>0</v>
      </c>
      <c r="U18" s="140">
        <f t="shared" si="14"/>
        <v>0</v>
      </c>
      <c r="V18" s="142">
        <f t="shared" si="15"/>
        <v>0</v>
      </c>
      <c r="W18" s="140">
        <f t="shared" si="16"/>
        <v>0</v>
      </c>
      <c r="X18" s="140">
        <f t="shared" si="17"/>
        <v>0</v>
      </c>
      <c r="Y18" s="140">
        <f t="shared" si="18"/>
        <v>0</v>
      </c>
      <c r="Z18" s="142">
        <f t="shared" si="19"/>
        <v>0</v>
      </c>
      <c r="AA18" s="142">
        <f t="shared" si="20"/>
        <v>0</v>
      </c>
      <c r="AB18" s="142">
        <f t="shared" si="21"/>
        <v>0</v>
      </c>
      <c r="AC18" s="142">
        <f t="shared" si="22"/>
        <v>0</v>
      </c>
      <c r="AD18" s="143">
        <f t="shared" si="23"/>
        <v>0</v>
      </c>
      <c r="AE18" s="142">
        <f t="shared" si="24"/>
        <v>0</v>
      </c>
      <c r="AF18" s="125"/>
      <c r="AG18" s="125"/>
      <c r="AH18" s="125"/>
      <c r="AI18" s="125"/>
    </row>
    <row r="19" spans="1:35" ht="12.75" hidden="1" customHeight="1" x14ac:dyDescent="0.2">
      <c r="A19" s="139"/>
      <c r="B19" s="139"/>
      <c r="C19" s="140"/>
      <c r="D19" s="141"/>
      <c r="E19" s="140"/>
      <c r="F19" s="141"/>
      <c r="G19" s="140">
        <f t="shared" si="0"/>
        <v>0</v>
      </c>
      <c r="H19" s="140">
        <f t="shared" si="1"/>
        <v>0</v>
      </c>
      <c r="I19" s="140">
        <f t="shared" si="2"/>
        <v>0</v>
      </c>
      <c r="J19" s="142">
        <f t="shared" si="3"/>
        <v>0</v>
      </c>
      <c r="K19" s="140">
        <f t="shared" si="4"/>
        <v>0</v>
      </c>
      <c r="L19" s="140">
        <f t="shared" si="5"/>
        <v>0</v>
      </c>
      <c r="M19" s="140">
        <f t="shared" si="6"/>
        <v>0</v>
      </c>
      <c r="N19" s="142">
        <f t="shared" si="7"/>
        <v>0</v>
      </c>
      <c r="O19" s="140">
        <f t="shared" si="8"/>
        <v>0</v>
      </c>
      <c r="P19" s="140">
        <f t="shared" si="9"/>
        <v>0</v>
      </c>
      <c r="Q19" s="140">
        <f t="shared" si="10"/>
        <v>0</v>
      </c>
      <c r="R19" s="142">
        <f t="shared" si="11"/>
        <v>0</v>
      </c>
      <c r="S19" s="140">
        <f t="shared" si="12"/>
        <v>0</v>
      </c>
      <c r="T19" s="140">
        <f t="shared" si="13"/>
        <v>0</v>
      </c>
      <c r="U19" s="140">
        <f t="shared" si="14"/>
        <v>0</v>
      </c>
      <c r="V19" s="142">
        <f t="shared" si="15"/>
        <v>0</v>
      </c>
      <c r="W19" s="140">
        <f t="shared" si="16"/>
        <v>0</v>
      </c>
      <c r="X19" s="140">
        <f t="shared" si="17"/>
        <v>0</v>
      </c>
      <c r="Y19" s="140">
        <f t="shared" si="18"/>
        <v>0</v>
      </c>
      <c r="Z19" s="142">
        <f t="shared" si="19"/>
        <v>0</v>
      </c>
      <c r="AA19" s="142">
        <f t="shared" si="20"/>
        <v>0</v>
      </c>
      <c r="AB19" s="142">
        <f t="shared" si="21"/>
        <v>0</v>
      </c>
      <c r="AC19" s="142">
        <f t="shared" si="22"/>
        <v>0</v>
      </c>
      <c r="AD19" s="143">
        <f t="shared" si="23"/>
        <v>0</v>
      </c>
      <c r="AE19" s="142">
        <f t="shared" si="24"/>
        <v>0</v>
      </c>
      <c r="AF19" s="125"/>
      <c r="AG19" s="125"/>
      <c r="AH19" s="125"/>
      <c r="AI19" s="125"/>
    </row>
    <row r="20" spans="1:35" ht="12.75" hidden="1" customHeight="1" x14ac:dyDescent="0.2">
      <c r="A20" s="139"/>
      <c r="B20" s="139"/>
      <c r="C20" s="140"/>
      <c r="D20" s="141"/>
      <c r="E20" s="140"/>
      <c r="F20" s="141"/>
      <c r="G20" s="140">
        <f t="shared" si="0"/>
        <v>0</v>
      </c>
      <c r="H20" s="140">
        <f t="shared" si="1"/>
        <v>0</v>
      </c>
      <c r="I20" s="140">
        <f t="shared" si="2"/>
        <v>0</v>
      </c>
      <c r="J20" s="142">
        <f t="shared" si="3"/>
        <v>0</v>
      </c>
      <c r="K20" s="140">
        <f t="shared" si="4"/>
        <v>0</v>
      </c>
      <c r="L20" s="140">
        <f t="shared" si="5"/>
        <v>0</v>
      </c>
      <c r="M20" s="140">
        <f t="shared" si="6"/>
        <v>0</v>
      </c>
      <c r="N20" s="142">
        <f t="shared" si="7"/>
        <v>0</v>
      </c>
      <c r="O20" s="140">
        <f t="shared" si="8"/>
        <v>0</v>
      </c>
      <c r="P20" s="140">
        <f t="shared" si="9"/>
        <v>0</v>
      </c>
      <c r="Q20" s="140">
        <f t="shared" si="10"/>
        <v>0</v>
      </c>
      <c r="R20" s="142">
        <f t="shared" si="11"/>
        <v>0</v>
      </c>
      <c r="S20" s="140">
        <f t="shared" si="12"/>
        <v>0</v>
      </c>
      <c r="T20" s="140">
        <f t="shared" si="13"/>
        <v>0</v>
      </c>
      <c r="U20" s="140">
        <f t="shared" si="14"/>
        <v>0</v>
      </c>
      <c r="V20" s="142">
        <f t="shared" si="15"/>
        <v>0</v>
      </c>
      <c r="W20" s="140">
        <f t="shared" si="16"/>
        <v>0</v>
      </c>
      <c r="X20" s="140">
        <f t="shared" si="17"/>
        <v>0</v>
      </c>
      <c r="Y20" s="140">
        <f t="shared" si="18"/>
        <v>0</v>
      </c>
      <c r="Z20" s="142">
        <f t="shared" si="19"/>
        <v>0</v>
      </c>
      <c r="AA20" s="142">
        <f t="shared" si="20"/>
        <v>0</v>
      </c>
      <c r="AB20" s="142">
        <f t="shared" si="21"/>
        <v>0</v>
      </c>
      <c r="AC20" s="142">
        <f t="shared" si="22"/>
        <v>0</v>
      </c>
      <c r="AD20" s="143">
        <f t="shared" si="23"/>
        <v>0</v>
      </c>
      <c r="AE20" s="142">
        <f t="shared" si="24"/>
        <v>0</v>
      </c>
      <c r="AF20" s="125"/>
      <c r="AG20" s="125"/>
      <c r="AH20" s="125"/>
      <c r="AI20" s="125"/>
    </row>
    <row r="21" spans="1:35" ht="12.75" hidden="1" customHeight="1" x14ac:dyDescent="0.2">
      <c r="A21" s="139"/>
      <c r="B21" s="139"/>
      <c r="C21" s="140"/>
      <c r="D21" s="141"/>
      <c r="E21" s="140"/>
      <c r="F21" s="141"/>
      <c r="G21" s="140">
        <f t="shared" si="0"/>
        <v>0</v>
      </c>
      <c r="H21" s="140">
        <f t="shared" si="1"/>
        <v>0</v>
      </c>
      <c r="I21" s="140">
        <f t="shared" si="2"/>
        <v>0</v>
      </c>
      <c r="J21" s="142">
        <f t="shared" si="3"/>
        <v>0</v>
      </c>
      <c r="K21" s="140">
        <f t="shared" si="4"/>
        <v>0</v>
      </c>
      <c r="L21" s="140">
        <f t="shared" si="5"/>
        <v>0</v>
      </c>
      <c r="M21" s="140">
        <f t="shared" si="6"/>
        <v>0</v>
      </c>
      <c r="N21" s="142">
        <f t="shared" si="7"/>
        <v>0</v>
      </c>
      <c r="O21" s="140">
        <f t="shared" si="8"/>
        <v>0</v>
      </c>
      <c r="P21" s="140">
        <f t="shared" si="9"/>
        <v>0</v>
      </c>
      <c r="Q21" s="140">
        <f t="shared" si="10"/>
        <v>0</v>
      </c>
      <c r="R21" s="142">
        <f t="shared" si="11"/>
        <v>0</v>
      </c>
      <c r="S21" s="140">
        <f t="shared" si="12"/>
        <v>0</v>
      </c>
      <c r="T21" s="140">
        <f t="shared" si="13"/>
        <v>0</v>
      </c>
      <c r="U21" s="140">
        <f t="shared" si="14"/>
        <v>0</v>
      </c>
      <c r="V21" s="142">
        <f t="shared" si="15"/>
        <v>0</v>
      </c>
      <c r="W21" s="140">
        <f t="shared" si="16"/>
        <v>0</v>
      </c>
      <c r="X21" s="140">
        <f t="shared" si="17"/>
        <v>0</v>
      </c>
      <c r="Y21" s="140">
        <f t="shared" si="18"/>
        <v>0</v>
      </c>
      <c r="Z21" s="142">
        <f t="shared" si="19"/>
        <v>0</v>
      </c>
      <c r="AA21" s="142">
        <f t="shared" si="20"/>
        <v>0</v>
      </c>
      <c r="AB21" s="142">
        <f t="shared" si="21"/>
        <v>0</v>
      </c>
      <c r="AC21" s="142">
        <f t="shared" si="22"/>
        <v>0</v>
      </c>
      <c r="AD21" s="143">
        <f t="shared" si="23"/>
        <v>0</v>
      </c>
      <c r="AE21" s="142">
        <f t="shared" si="24"/>
        <v>0</v>
      </c>
      <c r="AF21" s="125"/>
      <c r="AG21" s="125"/>
      <c r="AH21" s="125"/>
      <c r="AI21" s="125"/>
    </row>
    <row r="22" spans="1:35" ht="12.75" hidden="1" customHeight="1" x14ac:dyDescent="0.2">
      <c r="A22" s="139"/>
      <c r="B22" s="139"/>
      <c r="C22" s="140"/>
      <c r="D22" s="141"/>
      <c r="E22" s="140"/>
      <c r="F22" s="141"/>
      <c r="G22" s="140">
        <f t="shared" si="0"/>
        <v>0</v>
      </c>
      <c r="H22" s="140">
        <f t="shared" si="1"/>
        <v>0</v>
      </c>
      <c r="I22" s="140">
        <f t="shared" si="2"/>
        <v>0</v>
      </c>
      <c r="J22" s="142">
        <f t="shared" si="3"/>
        <v>0</v>
      </c>
      <c r="K22" s="140">
        <f t="shared" si="4"/>
        <v>0</v>
      </c>
      <c r="L22" s="140">
        <f t="shared" si="5"/>
        <v>0</v>
      </c>
      <c r="M22" s="140">
        <f t="shared" si="6"/>
        <v>0</v>
      </c>
      <c r="N22" s="142">
        <f t="shared" si="7"/>
        <v>0</v>
      </c>
      <c r="O22" s="140">
        <f t="shared" si="8"/>
        <v>0</v>
      </c>
      <c r="P22" s="140">
        <f t="shared" si="9"/>
        <v>0</v>
      </c>
      <c r="Q22" s="140">
        <f t="shared" si="10"/>
        <v>0</v>
      </c>
      <c r="R22" s="142">
        <f t="shared" si="11"/>
        <v>0</v>
      </c>
      <c r="S22" s="140">
        <f t="shared" si="12"/>
        <v>0</v>
      </c>
      <c r="T22" s="140">
        <f t="shared" si="13"/>
        <v>0</v>
      </c>
      <c r="U22" s="140">
        <f t="shared" si="14"/>
        <v>0</v>
      </c>
      <c r="V22" s="142">
        <f t="shared" si="15"/>
        <v>0</v>
      </c>
      <c r="W22" s="140">
        <f t="shared" si="16"/>
        <v>0</v>
      </c>
      <c r="X22" s="140">
        <f t="shared" si="17"/>
        <v>0</v>
      </c>
      <c r="Y22" s="140">
        <f t="shared" si="18"/>
        <v>0</v>
      </c>
      <c r="Z22" s="142">
        <f t="shared" si="19"/>
        <v>0</v>
      </c>
      <c r="AA22" s="142">
        <f t="shared" si="20"/>
        <v>0</v>
      </c>
      <c r="AB22" s="142">
        <f t="shared" si="21"/>
        <v>0</v>
      </c>
      <c r="AC22" s="142">
        <f t="shared" si="22"/>
        <v>0</v>
      </c>
      <c r="AD22" s="143">
        <f t="shared" si="23"/>
        <v>0</v>
      </c>
      <c r="AE22" s="142">
        <f t="shared" si="24"/>
        <v>0</v>
      </c>
      <c r="AF22" s="125"/>
      <c r="AG22" s="125"/>
      <c r="AH22" s="125"/>
      <c r="AI22" s="125"/>
    </row>
    <row r="23" spans="1:35" ht="12.75" hidden="1" customHeight="1" x14ac:dyDescent="0.2">
      <c r="A23" s="139"/>
      <c r="B23" s="139"/>
      <c r="C23" s="140"/>
      <c r="D23" s="141"/>
      <c r="E23" s="140"/>
      <c r="F23" s="141"/>
      <c r="G23" s="140">
        <f t="shared" si="0"/>
        <v>0</v>
      </c>
      <c r="H23" s="140">
        <f t="shared" si="1"/>
        <v>0</v>
      </c>
      <c r="I23" s="140">
        <f t="shared" si="2"/>
        <v>0</v>
      </c>
      <c r="J23" s="142">
        <f t="shared" si="3"/>
        <v>0</v>
      </c>
      <c r="K23" s="140">
        <f t="shared" si="4"/>
        <v>0</v>
      </c>
      <c r="L23" s="140">
        <f t="shared" si="5"/>
        <v>0</v>
      </c>
      <c r="M23" s="140">
        <f t="shared" si="6"/>
        <v>0</v>
      </c>
      <c r="N23" s="142">
        <f t="shared" si="7"/>
        <v>0</v>
      </c>
      <c r="O23" s="140">
        <f t="shared" si="8"/>
        <v>0</v>
      </c>
      <c r="P23" s="140">
        <f t="shared" si="9"/>
        <v>0</v>
      </c>
      <c r="Q23" s="140">
        <f t="shared" si="10"/>
        <v>0</v>
      </c>
      <c r="R23" s="142">
        <f t="shared" si="11"/>
        <v>0</v>
      </c>
      <c r="S23" s="140">
        <f t="shared" si="12"/>
        <v>0</v>
      </c>
      <c r="T23" s="140">
        <f t="shared" si="13"/>
        <v>0</v>
      </c>
      <c r="U23" s="140">
        <f t="shared" si="14"/>
        <v>0</v>
      </c>
      <c r="V23" s="142">
        <f t="shared" si="15"/>
        <v>0</v>
      </c>
      <c r="W23" s="140">
        <f t="shared" si="16"/>
        <v>0</v>
      </c>
      <c r="X23" s="140">
        <f t="shared" si="17"/>
        <v>0</v>
      </c>
      <c r="Y23" s="140">
        <f t="shared" si="18"/>
        <v>0</v>
      </c>
      <c r="Z23" s="142">
        <f t="shared" si="19"/>
        <v>0</v>
      </c>
      <c r="AA23" s="142">
        <f t="shared" si="20"/>
        <v>0</v>
      </c>
      <c r="AB23" s="142">
        <f t="shared" si="21"/>
        <v>0</v>
      </c>
      <c r="AC23" s="142">
        <f t="shared" si="22"/>
        <v>0</v>
      </c>
      <c r="AD23" s="143">
        <f t="shared" si="23"/>
        <v>0</v>
      </c>
      <c r="AE23" s="142">
        <f t="shared" si="24"/>
        <v>0</v>
      </c>
      <c r="AF23" s="125"/>
      <c r="AG23" s="125"/>
      <c r="AH23" s="125"/>
      <c r="AI23" s="125"/>
    </row>
    <row r="24" spans="1:35" ht="12.75" hidden="1" customHeight="1" x14ac:dyDescent="0.2">
      <c r="A24" s="139"/>
      <c r="B24" s="139"/>
      <c r="C24" s="140"/>
      <c r="D24" s="141"/>
      <c r="E24" s="140"/>
      <c r="F24" s="141"/>
      <c r="G24" s="140">
        <f t="shared" si="0"/>
        <v>0</v>
      </c>
      <c r="H24" s="140">
        <f t="shared" si="1"/>
        <v>0</v>
      </c>
      <c r="I24" s="140">
        <f t="shared" si="2"/>
        <v>0</v>
      </c>
      <c r="J24" s="142">
        <f t="shared" si="3"/>
        <v>0</v>
      </c>
      <c r="K24" s="140">
        <f t="shared" si="4"/>
        <v>0</v>
      </c>
      <c r="L24" s="140">
        <f t="shared" si="5"/>
        <v>0</v>
      </c>
      <c r="M24" s="140">
        <f t="shared" si="6"/>
        <v>0</v>
      </c>
      <c r="N24" s="142">
        <f t="shared" si="7"/>
        <v>0</v>
      </c>
      <c r="O24" s="140">
        <f t="shared" si="8"/>
        <v>0</v>
      </c>
      <c r="P24" s="140">
        <f t="shared" si="9"/>
        <v>0</v>
      </c>
      <c r="Q24" s="140">
        <f t="shared" si="10"/>
        <v>0</v>
      </c>
      <c r="R24" s="142">
        <f t="shared" si="11"/>
        <v>0</v>
      </c>
      <c r="S24" s="140">
        <f t="shared" si="12"/>
        <v>0</v>
      </c>
      <c r="T24" s="140">
        <f t="shared" si="13"/>
        <v>0</v>
      </c>
      <c r="U24" s="140">
        <f t="shared" si="14"/>
        <v>0</v>
      </c>
      <c r="V24" s="142">
        <f t="shared" si="15"/>
        <v>0</v>
      </c>
      <c r="W24" s="140">
        <f t="shared" si="16"/>
        <v>0</v>
      </c>
      <c r="X24" s="140">
        <f t="shared" si="17"/>
        <v>0</v>
      </c>
      <c r="Y24" s="140">
        <f t="shared" si="18"/>
        <v>0</v>
      </c>
      <c r="Z24" s="142">
        <f t="shared" si="19"/>
        <v>0</v>
      </c>
      <c r="AA24" s="142">
        <f t="shared" si="20"/>
        <v>0</v>
      </c>
      <c r="AB24" s="142">
        <f t="shared" si="21"/>
        <v>0</v>
      </c>
      <c r="AC24" s="142">
        <f t="shared" si="22"/>
        <v>0</v>
      </c>
      <c r="AD24" s="143">
        <f t="shared" si="23"/>
        <v>0</v>
      </c>
      <c r="AE24" s="142">
        <f t="shared" si="24"/>
        <v>0</v>
      </c>
      <c r="AF24" s="125"/>
      <c r="AG24" s="125"/>
      <c r="AH24" s="125"/>
      <c r="AI24" s="125"/>
    </row>
    <row r="25" spans="1:35" ht="12.75" hidden="1" customHeight="1" x14ac:dyDescent="0.2">
      <c r="A25" s="139"/>
      <c r="B25" s="139"/>
      <c r="C25" s="140"/>
      <c r="D25" s="141"/>
      <c r="E25" s="140"/>
      <c r="F25" s="141"/>
      <c r="G25" s="140">
        <f t="shared" si="0"/>
        <v>0</v>
      </c>
      <c r="H25" s="140">
        <f t="shared" si="1"/>
        <v>0</v>
      </c>
      <c r="I25" s="140">
        <f t="shared" si="2"/>
        <v>0</v>
      </c>
      <c r="J25" s="142">
        <f t="shared" si="3"/>
        <v>0</v>
      </c>
      <c r="K25" s="140">
        <f t="shared" si="4"/>
        <v>0</v>
      </c>
      <c r="L25" s="140">
        <f t="shared" si="5"/>
        <v>0</v>
      </c>
      <c r="M25" s="140">
        <f t="shared" si="6"/>
        <v>0</v>
      </c>
      <c r="N25" s="142">
        <f t="shared" si="7"/>
        <v>0</v>
      </c>
      <c r="O25" s="140">
        <f t="shared" si="8"/>
        <v>0</v>
      </c>
      <c r="P25" s="140">
        <f t="shared" si="9"/>
        <v>0</v>
      </c>
      <c r="Q25" s="140">
        <f t="shared" si="10"/>
        <v>0</v>
      </c>
      <c r="R25" s="142">
        <f t="shared" si="11"/>
        <v>0</v>
      </c>
      <c r="S25" s="140">
        <f t="shared" si="12"/>
        <v>0</v>
      </c>
      <c r="T25" s="140">
        <f t="shared" si="13"/>
        <v>0</v>
      </c>
      <c r="U25" s="140">
        <f t="shared" si="14"/>
        <v>0</v>
      </c>
      <c r="V25" s="142">
        <f t="shared" si="15"/>
        <v>0</v>
      </c>
      <c r="W25" s="140">
        <f t="shared" si="16"/>
        <v>0</v>
      </c>
      <c r="X25" s="140">
        <f t="shared" si="17"/>
        <v>0</v>
      </c>
      <c r="Y25" s="140">
        <f t="shared" si="18"/>
        <v>0</v>
      </c>
      <c r="Z25" s="142">
        <f t="shared" si="19"/>
        <v>0</v>
      </c>
      <c r="AA25" s="142">
        <f t="shared" si="20"/>
        <v>0</v>
      </c>
      <c r="AB25" s="142">
        <f t="shared" si="21"/>
        <v>0</v>
      </c>
      <c r="AC25" s="142">
        <f t="shared" si="22"/>
        <v>0</v>
      </c>
      <c r="AD25" s="143">
        <f t="shared" si="23"/>
        <v>0</v>
      </c>
      <c r="AE25" s="142">
        <f t="shared" si="24"/>
        <v>0</v>
      </c>
      <c r="AF25" s="125"/>
      <c r="AG25" s="125"/>
      <c r="AH25" s="125"/>
      <c r="AI25" s="125"/>
    </row>
    <row r="26" spans="1:35" ht="12.75" hidden="1" customHeight="1" x14ac:dyDescent="0.2">
      <c r="A26" s="139"/>
      <c r="B26" s="139"/>
      <c r="C26" s="140"/>
      <c r="D26" s="141"/>
      <c r="E26" s="140"/>
      <c r="F26" s="141"/>
      <c r="G26" s="140">
        <f t="shared" si="0"/>
        <v>0</v>
      </c>
      <c r="H26" s="140">
        <f t="shared" si="1"/>
        <v>0</v>
      </c>
      <c r="I26" s="140">
        <f t="shared" si="2"/>
        <v>0</v>
      </c>
      <c r="J26" s="142">
        <f t="shared" si="3"/>
        <v>0</v>
      </c>
      <c r="K26" s="140">
        <f t="shared" si="4"/>
        <v>0</v>
      </c>
      <c r="L26" s="140">
        <f t="shared" si="5"/>
        <v>0</v>
      </c>
      <c r="M26" s="140">
        <f t="shared" si="6"/>
        <v>0</v>
      </c>
      <c r="N26" s="142">
        <f t="shared" si="7"/>
        <v>0</v>
      </c>
      <c r="O26" s="140">
        <f t="shared" si="8"/>
        <v>0</v>
      </c>
      <c r="P26" s="140">
        <f t="shared" si="9"/>
        <v>0</v>
      </c>
      <c r="Q26" s="140">
        <f t="shared" si="10"/>
        <v>0</v>
      </c>
      <c r="R26" s="142">
        <f t="shared" si="11"/>
        <v>0</v>
      </c>
      <c r="S26" s="140">
        <f t="shared" si="12"/>
        <v>0</v>
      </c>
      <c r="T26" s="140">
        <f t="shared" si="13"/>
        <v>0</v>
      </c>
      <c r="U26" s="140">
        <f t="shared" si="14"/>
        <v>0</v>
      </c>
      <c r="V26" s="142">
        <f t="shared" si="15"/>
        <v>0</v>
      </c>
      <c r="W26" s="140">
        <f t="shared" si="16"/>
        <v>0</v>
      </c>
      <c r="X26" s="140">
        <f t="shared" si="17"/>
        <v>0</v>
      </c>
      <c r="Y26" s="140">
        <f t="shared" si="18"/>
        <v>0</v>
      </c>
      <c r="Z26" s="142">
        <f t="shared" si="19"/>
        <v>0</v>
      </c>
      <c r="AA26" s="142">
        <f t="shared" si="20"/>
        <v>0</v>
      </c>
      <c r="AB26" s="142">
        <f t="shared" si="21"/>
        <v>0</v>
      </c>
      <c r="AC26" s="142">
        <f t="shared" si="22"/>
        <v>0</v>
      </c>
      <c r="AD26" s="143">
        <f t="shared" si="23"/>
        <v>0</v>
      </c>
      <c r="AE26" s="142">
        <f t="shared" si="24"/>
        <v>0</v>
      </c>
      <c r="AF26" s="125"/>
      <c r="AG26" s="125"/>
      <c r="AH26" s="125"/>
      <c r="AI26" s="125"/>
    </row>
    <row r="27" spans="1:35" ht="12.75" hidden="1" customHeight="1" x14ac:dyDescent="0.2">
      <c r="A27" s="139"/>
      <c r="B27" s="139"/>
      <c r="C27" s="140"/>
      <c r="D27" s="141"/>
      <c r="E27" s="140"/>
      <c r="F27" s="141"/>
      <c r="G27" s="140">
        <f t="shared" si="0"/>
        <v>0</v>
      </c>
      <c r="H27" s="140">
        <f t="shared" si="1"/>
        <v>0</v>
      </c>
      <c r="I27" s="140">
        <f t="shared" si="2"/>
        <v>0</v>
      </c>
      <c r="J27" s="142">
        <f t="shared" si="3"/>
        <v>0</v>
      </c>
      <c r="K27" s="140">
        <f t="shared" si="4"/>
        <v>0</v>
      </c>
      <c r="L27" s="140">
        <f t="shared" si="5"/>
        <v>0</v>
      </c>
      <c r="M27" s="140">
        <f t="shared" si="6"/>
        <v>0</v>
      </c>
      <c r="N27" s="142">
        <f t="shared" si="7"/>
        <v>0</v>
      </c>
      <c r="O27" s="140">
        <f t="shared" si="8"/>
        <v>0</v>
      </c>
      <c r="P27" s="140">
        <f t="shared" si="9"/>
        <v>0</v>
      </c>
      <c r="Q27" s="140">
        <f t="shared" si="10"/>
        <v>0</v>
      </c>
      <c r="R27" s="142">
        <f t="shared" si="11"/>
        <v>0</v>
      </c>
      <c r="S27" s="140">
        <f t="shared" si="12"/>
        <v>0</v>
      </c>
      <c r="T27" s="140">
        <f t="shared" si="13"/>
        <v>0</v>
      </c>
      <c r="U27" s="140">
        <f t="shared" si="14"/>
        <v>0</v>
      </c>
      <c r="V27" s="142">
        <f t="shared" si="15"/>
        <v>0</v>
      </c>
      <c r="W27" s="140">
        <f t="shared" si="16"/>
        <v>0</v>
      </c>
      <c r="X27" s="140">
        <f t="shared" si="17"/>
        <v>0</v>
      </c>
      <c r="Y27" s="140">
        <f t="shared" si="18"/>
        <v>0</v>
      </c>
      <c r="Z27" s="142">
        <f t="shared" si="19"/>
        <v>0</v>
      </c>
      <c r="AA27" s="142">
        <f t="shared" si="20"/>
        <v>0</v>
      </c>
      <c r="AB27" s="142">
        <f t="shared" si="21"/>
        <v>0</v>
      </c>
      <c r="AC27" s="142">
        <f t="shared" si="22"/>
        <v>0</v>
      </c>
      <c r="AD27" s="143">
        <f t="shared" si="23"/>
        <v>0</v>
      </c>
      <c r="AE27" s="142">
        <f t="shared" si="24"/>
        <v>0</v>
      </c>
      <c r="AF27" s="125"/>
      <c r="AG27" s="125"/>
      <c r="AH27" s="125"/>
      <c r="AI27" s="125"/>
    </row>
    <row r="28" spans="1:35" ht="12.75" hidden="1" customHeight="1" x14ac:dyDescent="0.2">
      <c r="A28" s="139"/>
      <c r="B28" s="139"/>
      <c r="C28" s="140"/>
      <c r="D28" s="141"/>
      <c r="E28" s="140"/>
      <c r="F28" s="141"/>
      <c r="G28" s="140">
        <f t="shared" si="0"/>
        <v>0</v>
      </c>
      <c r="H28" s="140">
        <f t="shared" si="1"/>
        <v>0</v>
      </c>
      <c r="I28" s="140">
        <f t="shared" si="2"/>
        <v>0</v>
      </c>
      <c r="J28" s="142">
        <f t="shared" si="3"/>
        <v>0</v>
      </c>
      <c r="K28" s="140">
        <f t="shared" si="4"/>
        <v>0</v>
      </c>
      <c r="L28" s="140">
        <f t="shared" si="5"/>
        <v>0</v>
      </c>
      <c r="M28" s="140">
        <f t="shared" si="6"/>
        <v>0</v>
      </c>
      <c r="N28" s="142">
        <f t="shared" si="7"/>
        <v>0</v>
      </c>
      <c r="O28" s="140">
        <f t="shared" si="8"/>
        <v>0</v>
      </c>
      <c r="P28" s="140">
        <f t="shared" si="9"/>
        <v>0</v>
      </c>
      <c r="Q28" s="140">
        <f t="shared" si="10"/>
        <v>0</v>
      </c>
      <c r="R28" s="142">
        <f t="shared" si="11"/>
        <v>0</v>
      </c>
      <c r="S28" s="140">
        <f t="shared" si="12"/>
        <v>0</v>
      </c>
      <c r="T28" s="140">
        <f t="shared" si="13"/>
        <v>0</v>
      </c>
      <c r="U28" s="140">
        <f t="shared" si="14"/>
        <v>0</v>
      </c>
      <c r="V28" s="142">
        <f t="shared" si="15"/>
        <v>0</v>
      </c>
      <c r="W28" s="140">
        <f t="shared" si="16"/>
        <v>0</v>
      </c>
      <c r="X28" s="140">
        <f t="shared" si="17"/>
        <v>0</v>
      </c>
      <c r="Y28" s="140">
        <f t="shared" si="18"/>
        <v>0</v>
      </c>
      <c r="Z28" s="142">
        <f t="shared" si="19"/>
        <v>0</v>
      </c>
      <c r="AA28" s="142">
        <f t="shared" si="20"/>
        <v>0</v>
      </c>
      <c r="AB28" s="142">
        <f t="shared" si="21"/>
        <v>0</v>
      </c>
      <c r="AC28" s="142">
        <f t="shared" si="22"/>
        <v>0</v>
      </c>
      <c r="AD28" s="143">
        <f t="shared" si="23"/>
        <v>0</v>
      </c>
      <c r="AE28" s="142">
        <f t="shared" si="24"/>
        <v>0</v>
      </c>
      <c r="AF28" s="125"/>
      <c r="AG28" s="125"/>
      <c r="AH28" s="125"/>
      <c r="AI28" s="125"/>
    </row>
    <row r="29" spans="1:35" ht="12.75" hidden="1" customHeight="1" x14ac:dyDescent="0.2">
      <c r="A29" s="139"/>
      <c r="B29" s="139"/>
      <c r="C29" s="140"/>
      <c r="D29" s="141"/>
      <c r="E29" s="140"/>
      <c r="F29" s="141"/>
      <c r="G29" s="140">
        <f t="shared" si="0"/>
        <v>0</v>
      </c>
      <c r="H29" s="140">
        <f t="shared" si="1"/>
        <v>0</v>
      </c>
      <c r="I29" s="140">
        <f t="shared" si="2"/>
        <v>0</v>
      </c>
      <c r="J29" s="142">
        <f t="shared" si="3"/>
        <v>0</v>
      </c>
      <c r="K29" s="140">
        <f t="shared" si="4"/>
        <v>0</v>
      </c>
      <c r="L29" s="140">
        <f t="shared" si="5"/>
        <v>0</v>
      </c>
      <c r="M29" s="140">
        <f t="shared" si="6"/>
        <v>0</v>
      </c>
      <c r="N29" s="142">
        <f t="shared" si="7"/>
        <v>0</v>
      </c>
      <c r="O29" s="140">
        <f t="shared" si="8"/>
        <v>0</v>
      </c>
      <c r="P29" s="140">
        <f t="shared" si="9"/>
        <v>0</v>
      </c>
      <c r="Q29" s="140">
        <f t="shared" si="10"/>
        <v>0</v>
      </c>
      <c r="R29" s="142">
        <f t="shared" si="11"/>
        <v>0</v>
      </c>
      <c r="S29" s="140">
        <f t="shared" si="12"/>
        <v>0</v>
      </c>
      <c r="T29" s="140">
        <f t="shared" si="13"/>
        <v>0</v>
      </c>
      <c r="U29" s="140">
        <f t="shared" si="14"/>
        <v>0</v>
      </c>
      <c r="V29" s="142">
        <f t="shared" si="15"/>
        <v>0</v>
      </c>
      <c r="W29" s="140">
        <f t="shared" si="16"/>
        <v>0</v>
      </c>
      <c r="X29" s="140">
        <f t="shared" si="17"/>
        <v>0</v>
      </c>
      <c r="Y29" s="140">
        <f t="shared" si="18"/>
        <v>0</v>
      </c>
      <c r="Z29" s="142">
        <f t="shared" si="19"/>
        <v>0</v>
      </c>
      <c r="AA29" s="142">
        <f t="shared" si="20"/>
        <v>0</v>
      </c>
      <c r="AB29" s="142">
        <f t="shared" si="21"/>
        <v>0</v>
      </c>
      <c r="AC29" s="142">
        <f t="shared" si="22"/>
        <v>0</v>
      </c>
      <c r="AD29" s="143">
        <f t="shared" si="23"/>
        <v>0</v>
      </c>
      <c r="AE29" s="142">
        <f t="shared" si="24"/>
        <v>0</v>
      </c>
      <c r="AF29" s="125"/>
      <c r="AG29" s="125"/>
      <c r="AH29" s="125"/>
      <c r="AI29" s="125"/>
    </row>
    <row r="30" spans="1:35" ht="12.75" hidden="1" customHeight="1" x14ac:dyDescent="0.2">
      <c r="A30" s="139"/>
      <c r="B30" s="139"/>
      <c r="C30" s="140"/>
      <c r="D30" s="141"/>
      <c r="E30" s="140"/>
      <c r="F30" s="141"/>
      <c r="G30" s="140">
        <f t="shared" si="0"/>
        <v>0</v>
      </c>
      <c r="H30" s="140">
        <f t="shared" si="1"/>
        <v>0</v>
      </c>
      <c r="I30" s="140">
        <f t="shared" si="2"/>
        <v>0</v>
      </c>
      <c r="J30" s="142">
        <f t="shared" si="3"/>
        <v>0</v>
      </c>
      <c r="K30" s="140">
        <f t="shared" si="4"/>
        <v>0</v>
      </c>
      <c r="L30" s="140">
        <f t="shared" si="5"/>
        <v>0</v>
      </c>
      <c r="M30" s="140">
        <f t="shared" si="6"/>
        <v>0</v>
      </c>
      <c r="N30" s="142">
        <f t="shared" si="7"/>
        <v>0</v>
      </c>
      <c r="O30" s="140">
        <f t="shared" si="8"/>
        <v>0</v>
      </c>
      <c r="P30" s="140">
        <f t="shared" si="9"/>
        <v>0</v>
      </c>
      <c r="Q30" s="140">
        <f t="shared" si="10"/>
        <v>0</v>
      </c>
      <c r="R30" s="142">
        <f t="shared" si="11"/>
        <v>0</v>
      </c>
      <c r="S30" s="140">
        <f t="shared" si="12"/>
        <v>0</v>
      </c>
      <c r="T30" s="140">
        <f t="shared" si="13"/>
        <v>0</v>
      </c>
      <c r="U30" s="140">
        <f t="shared" si="14"/>
        <v>0</v>
      </c>
      <c r="V30" s="142">
        <f t="shared" si="15"/>
        <v>0</v>
      </c>
      <c r="W30" s="140">
        <f t="shared" si="16"/>
        <v>0</v>
      </c>
      <c r="X30" s="140">
        <f t="shared" si="17"/>
        <v>0</v>
      </c>
      <c r="Y30" s="140">
        <f t="shared" si="18"/>
        <v>0</v>
      </c>
      <c r="Z30" s="142">
        <f t="shared" si="19"/>
        <v>0</v>
      </c>
      <c r="AA30" s="142">
        <f t="shared" si="20"/>
        <v>0</v>
      </c>
      <c r="AB30" s="142">
        <f t="shared" si="21"/>
        <v>0</v>
      </c>
      <c r="AC30" s="142">
        <f t="shared" si="22"/>
        <v>0</v>
      </c>
      <c r="AD30" s="143">
        <f t="shared" si="23"/>
        <v>0</v>
      </c>
      <c r="AE30" s="142">
        <f t="shared" si="24"/>
        <v>0</v>
      </c>
      <c r="AF30" s="125"/>
      <c r="AG30" s="125"/>
      <c r="AH30" s="125"/>
      <c r="AI30" s="125"/>
    </row>
    <row r="31" spans="1:35" ht="12.75" hidden="1" customHeight="1" x14ac:dyDescent="0.2">
      <c r="A31" s="139"/>
      <c r="B31" s="139"/>
      <c r="C31" s="140"/>
      <c r="D31" s="141"/>
      <c r="E31" s="140"/>
      <c r="F31" s="141"/>
      <c r="G31" s="140">
        <f t="shared" si="0"/>
        <v>0</v>
      </c>
      <c r="H31" s="140">
        <f t="shared" si="1"/>
        <v>0</v>
      </c>
      <c r="I31" s="140">
        <f t="shared" si="2"/>
        <v>0</v>
      </c>
      <c r="J31" s="142">
        <f t="shared" si="3"/>
        <v>0</v>
      </c>
      <c r="K31" s="140">
        <f t="shared" si="4"/>
        <v>0</v>
      </c>
      <c r="L31" s="140">
        <f t="shared" si="5"/>
        <v>0</v>
      </c>
      <c r="M31" s="140">
        <f t="shared" si="6"/>
        <v>0</v>
      </c>
      <c r="N31" s="142">
        <f t="shared" si="7"/>
        <v>0</v>
      </c>
      <c r="O31" s="140">
        <f t="shared" si="8"/>
        <v>0</v>
      </c>
      <c r="P31" s="140">
        <f t="shared" si="9"/>
        <v>0</v>
      </c>
      <c r="Q31" s="140">
        <f t="shared" si="10"/>
        <v>0</v>
      </c>
      <c r="R31" s="142">
        <f t="shared" si="11"/>
        <v>0</v>
      </c>
      <c r="S31" s="140">
        <f t="shared" si="12"/>
        <v>0</v>
      </c>
      <c r="T31" s="140">
        <f t="shared" si="13"/>
        <v>0</v>
      </c>
      <c r="U31" s="140">
        <f t="shared" si="14"/>
        <v>0</v>
      </c>
      <c r="V31" s="142">
        <f t="shared" si="15"/>
        <v>0</v>
      </c>
      <c r="W31" s="140">
        <f t="shared" si="16"/>
        <v>0</v>
      </c>
      <c r="X31" s="140">
        <f t="shared" si="17"/>
        <v>0</v>
      </c>
      <c r="Y31" s="140">
        <f t="shared" si="18"/>
        <v>0</v>
      </c>
      <c r="Z31" s="142">
        <f t="shared" si="19"/>
        <v>0</v>
      </c>
      <c r="AA31" s="142">
        <f t="shared" si="20"/>
        <v>0</v>
      </c>
      <c r="AB31" s="142">
        <f t="shared" si="21"/>
        <v>0</v>
      </c>
      <c r="AC31" s="142">
        <f t="shared" si="22"/>
        <v>0</v>
      </c>
      <c r="AD31" s="143">
        <f t="shared" si="23"/>
        <v>0</v>
      </c>
      <c r="AE31" s="142">
        <f t="shared" si="24"/>
        <v>0</v>
      </c>
      <c r="AF31" s="125"/>
      <c r="AG31" s="125"/>
      <c r="AH31" s="125"/>
      <c r="AI31" s="125"/>
    </row>
    <row r="32" spans="1:35" ht="12.75" customHeight="1" x14ac:dyDescent="0.2">
      <c r="A32" s="161" t="s">
        <v>236</v>
      </c>
      <c r="B32" s="161"/>
      <c r="C32" s="161"/>
      <c r="D32" s="161"/>
      <c r="E32" s="161"/>
      <c r="F32" s="161"/>
      <c r="G32" s="144">
        <f>SUM(G12:INDEX(G:G,ROW()-1))</f>
        <v>0</v>
      </c>
      <c r="H32" s="144">
        <f>SUM(H12:INDEX(H:H,ROW()-1))</f>
        <v>0</v>
      </c>
      <c r="I32" s="144">
        <f>SUM(I12:INDEX(I:I,ROW()-1))</f>
        <v>0</v>
      </c>
      <c r="J32" s="145">
        <f t="shared" si="3"/>
        <v>0</v>
      </c>
      <c r="K32" s="144">
        <f>SUM(K12:INDEX(K:K,ROW()-1))</f>
        <v>0</v>
      </c>
      <c r="L32" s="144">
        <f>SUM(L12:INDEX(L:L,ROW()-1))</f>
        <v>0</v>
      </c>
      <c r="M32" s="144">
        <f>SUM(M12:INDEX(M:M,ROW()-1))</f>
        <v>0</v>
      </c>
      <c r="N32" s="145">
        <f t="shared" si="7"/>
        <v>0</v>
      </c>
      <c r="O32" s="144">
        <f>SUM(O12:INDEX(O:O,ROW()-1))</f>
        <v>0</v>
      </c>
      <c r="P32" s="144">
        <f>SUM(P12:INDEX(P:P,ROW()-1))</f>
        <v>0</v>
      </c>
      <c r="Q32" s="144">
        <f>SUM(Q12:INDEX(Q:Q,ROW()-1))</f>
        <v>0</v>
      </c>
      <c r="R32" s="145">
        <f t="shared" si="11"/>
        <v>0</v>
      </c>
      <c r="S32" s="144">
        <f>SUM(S12:INDEX(S:S,ROW()-1))</f>
        <v>0</v>
      </c>
      <c r="T32" s="144">
        <f>SUM(T12:INDEX(T:T,ROW()-1))</f>
        <v>0</v>
      </c>
      <c r="U32" s="144">
        <f>SUM(U12:INDEX(U:U,ROW()-1))</f>
        <v>0</v>
      </c>
      <c r="V32" s="145">
        <f t="shared" si="15"/>
        <v>0</v>
      </c>
      <c r="W32" s="144">
        <f>SUM(W12:INDEX(W:W,ROW()-1))</f>
        <v>0</v>
      </c>
      <c r="X32" s="144">
        <f>SUM(X12:INDEX(X:X,ROW()-1))</f>
        <v>0</v>
      </c>
      <c r="Y32" s="144">
        <f>SUM(Y12:INDEX(Y:Y,ROW()-1))</f>
        <v>0</v>
      </c>
      <c r="Z32" s="145">
        <f t="shared" si="19"/>
        <v>0</v>
      </c>
      <c r="AA32" s="145">
        <f t="shared" si="20"/>
        <v>0</v>
      </c>
      <c r="AB32" s="145">
        <f t="shared" si="21"/>
        <v>0</v>
      </c>
      <c r="AC32" s="145">
        <f t="shared" si="22"/>
        <v>0</v>
      </c>
      <c r="AD32" s="146">
        <f t="shared" si="23"/>
        <v>0</v>
      </c>
      <c r="AE32" s="145">
        <f t="shared" si="24"/>
        <v>0</v>
      </c>
      <c r="AF32" s="125"/>
      <c r="AG32" s="125"/>
      <c r="AH32" s="125"/>
      <c r="AI32" s="125"/>
    </row>
    <row r="33" spans="1:35" ht="20.100000000000001" customHeight="1" x14ac:dyDescent="0.2">
      <c r="A33" s="164" t="s">
        <v>262</v>
      </c>
      <c r="B33" s="164"/>
      <c r="C33" s="164"/>
      <c r="D33" s="164"/>
      <c r="E33" s="164"/>
      <c r="F33" s="164"/>
      <c r="G33" s="147"/>
      <c r="H33" s="147"/>
      <c r="I33" s="147"/>
      <c r="J33" s="148"/>
      <c r="K33" s="147"/>
      <c r="L33" s="147"/>
      <c r="M33" s="147"/>
      <c r="N33" s="148"/>
      <c r="O33" s="147"/>
      <c r="P33" s="147"/>
      <c r="Q33" s="147"/>
      <c r="R33" s="148"/>
      <c r="S33" s="147"/>
      <c r="T33" s="147"/>
      <c r="U33" s="147"/>
      <c r="V33" s="148"/>
      <c r="W33" s="147"/>
      <c r="X33" s="147"/>
      <c r="Y33" s="147"/>
      <c r="Z33" s="148"/>
      <c r="AA33" s="148"/>
      <c r="AB33" s="148"/>
      <c r="AC33" s="148"/>
      <c r="AD33" s="149"/>
      <c r="AE33" s="148">
        <f t="shared" si="24"/>
        <v>0</v>
      </c>
      <c r="AF33" s="125"/>
      <c r="AG33" s="125"/>
      <c r="AH33" s="125"/>
      <c r="AI33" s="125"/>
    </row>
    <row r="34" spans="1:35" ht="20.100000000000001" customHeight="1" x14ac:dyDescent="0.2">
      <c r="A34" s="150" t="str">
        <f t="shared" ref="A34:A53" si="25">IF(A12="","",A12)</f>
        <v/>
      </c>
      <c r="B34" s="151"/>
      <c r="C34" s="139"/>
      <c r="D34" s="139"/>
      <c r="E34" s="139"/>
      <c r="F34" s="139"/>
      <c r="G34" s="140">
        <f>IF(rngNumYears&lt;1,0,IFERROR(G12*IF(B34="",0,IFERROR(INDEX(Setup!$I$2:$I$6,MATCH(B34,Setup!$H$2:$H$6,0)),0)),0))</f>
        <v>0</v>
      </c>
      <c r="H34" s="140">
        <f t="shared" ref="H34:H53" si="26">IF(rngNumYears&lt;1,0,0)</f>
        <v>0</v>
      </c>
      <c r="I34" s="140">
        <f>IF(rngNumYears&lt;1,0,IFERROR(I12*IF(B34="",0,IFERROR(INDEX(Setup!$I$2:$I$6,MATCH(B34,Setup!$H$2:$H$6,0)),0)),0))</f>
        <v>0</v>
      </c>
      <c r="J34" s="142">
        <f t="shared" ref="J34:J55" si="27">IF(rngNumYears&lt;1,0,N(G34)+IF(UPPER(rngIncludeCash)="YES",N(H34),0)+IF(UPPER(rngIncludeInKind)="YES",N(I34),0))</f>
        <v>0</v>
      </c>
      <c r="K34" s="140">
        <f>IF(rngNumYears&lt;2,0,IFERROR(K12*IF(B34="",0,IFERROR(INDEX(Setup!$I$2:$I$6,MATCH(B34,Setup!$H$2:$H$6,0)),0)),0))</f>
        <v>0</v>
      </c>
      <c r="L34" s="140">
        <f t="shared" ref="L34:L53" si="28">IF(rngNumYears&lt;2,0,0)</f>
        <v>0</v>
      </c>
      <c r="M34" s="140">
        <f>IF(rngNumYears&lt;2,0,IFERROR(M12*IF(B34="",0,IFERROR(INDEX(Setup!$I$2:$I$6,MATCH(B34,Setup!$H$2:$H$6,0)),0)),0))</f>
        <v>0</v>
      </c>
      <c r="N34" s="142">
        <f t="shared" ref="N34:N55" si="29">IF(rngNumYears&lt;2,0,N(K34)+IF(UPPER(rngIncludeCash)="YES",N(L34),0)+IF(UPPER(rngIncludeInKind)="YES",N(M34),0))</f>
        <v>0</v>
      </c>
      <c r="O34" s="140">
        <f>IF(rngNumYears&lt;3,0,IFERROR(O12*IF(B34="",0,IFERROR(INDEX(Setup!$I$2:$I$6,MATCH(B34,Setup!$H$2:$H$6,0)),0)),0))</f>
        <v>0</v>
      </c>
      <c r="P34" s="140">
        <f t="shared" ref="P34:P53" si="30">IF(rngNumYears&lt;3,0,0)</f>
        <v>0</v>
      </c>
      <c r="Q34" s="140">
        <f>IF(rngNumYears&lt;3,0,IFERROR(Q12*IF(B34="",0,IFERROR(INDEX(Setup!$I$2:$I$6,MATCH(B34,Setup!$H$2:$H$6,0)),0)),0))</f>
        <v>0</v>
      </c>
      <c r="R34" s="142">
        <f t="shared" ref="R34:R55" si="31">IF(rngNumYears&lt;3,0,N(O34)+IF(UPPER(rngIncludeCash)="YES",N(P34),0)+IF(UPPER(rngIncludeInKind)="YES",N(Q34),0))</f>
        <v>0</v>
      </c>
      <c r="S34" s="140">
        <f>IF(rngNumYears&lt;4,0,IFERROR(S12*IF(B34="",0,IFERROR(INDEX(Setup!$I$2:$I$6,MATCH(B34,Setup!$H$2:$H$6,0)),0)),0))</f>
        <v>0</v>
      </c>
      <c r="T34" s="140">
        <f t="shared" ref="T34:T53" si="32">IF(rngNumYears&lt;4,0,0)</f>
        <v>0</v>
      </c>
      <c r="U34" s="140">
        <f>IF(rngNumYears&lt;4,0,IFERROR(U12*IF(B34="",0,IFERROR(INDEX(Setup!$I$2:$I$6,MATCH(B34,Setup!$H$2:$H$6,0)),0)),0))</f>
        <v>0</v>
      </c>
      <c r="V34" s="142">
        <f t="shared" ref="V34:V55" si="33">IF(rngNumYears&lt;4,0,N(S34)+IF(UPPER(rngIncludeCash)="YES",N(T34),0)+IF(UPPER(rngIncludeInKind)="YES",N(U34),0))</f>
        <v>0</v>
      </c>
      <c r="W34" s="140">
        <f>IF(rngNumYears&lt;5,0,IFERROR(W12*IF(B34="",0,IFERROR(INDEX(Setup!$I$2:$I$6,MATCH(B34,Setup!$H$2:$H$6,0)),0)),0))</f>
        <v>0</v>
      </c>
      <c r="X34" s="140">
        <f t="shared" ref="X34:X53" si="34">IF(rngNumYears&lt;5,0,0)</f>
        <v>0</v>
      </c>
      <c r="Y34" s="140">
        <f>IF(rngNumYears&lt;5,0,IFERROR(Y12*IF(B34="",0,IFERROR(INDEX(Setup!$I$2:$I$6,MATCH(B34,Setup!$H$2:$H$6,0)),0)),0))</f>
        <v>0</v>
      </c>
      <c r="Z34" s="142">
        <f t="shared" ref="Z34:Z55" si="35">IF(rngNumYears&lt;5,0,N(W34)+IF(UPPER(rngIncludeCash)="YES",N(X34),0)+IF(UPPER(rngIncludeInKind)="YES",N(Y34),0))</f>
        <v>0</v>
      </c>
      <c r="AA34" s="142">
        <f t="shared" ref="AA34:AA55" si="36">IF(rngNumYears&gt;=1,N(G34),0)+IF(rngNumYears&gt;=2,N(K34),0)+IF(rngNumYears&gt;=3,N(O34),0)+IF(rngNumYears&gt;=4,N(S34),0)+IF(rngNumYears&gt;=5,N(W34),0)</f>
        <v>0</v>
      </c>
      <c r="AB34" s="142">
        <f t="shared" ref="AB34:AB55" si="37">IF(UPPER(rngIncludeCash)="YES",IF(rngNumYears&gt;=1,N(H34),0)+IF(rngNumYears&gt;=2,N(L34),0)+IF(rngNumYears&gt;=3,N(P34),0)+IF(rngNumYears&gt;=4,N(T34),0)+IF(rngNumYears&gt;=5,N(X34),0),0)</f>
        <v>0</v>
      </c>
      <c r="AC34" s="142">
        <f t="shared" ref="AC34:AC55" si="38">IF(UPPER(rngIncludeInKind)="YES",IF(rngNumYears&gt;=1,N(I34),0)+IF(rngNumYears&gt;=2,N(M34),0)+IF(rngNumYears&gt;=3,N(Q34),0)+IF(rngNumYears&gt;=4,N(U34),0)+IF(rngNumYears&gt;=5,N(Y34),0),0)</f>
        <v>0</v>
      </c>
      <c r="AD34" s="143">
        <f t="shared" ref="AD34:AD55" si="39">IF(AA34=0,0,(AB34+AC34)/AA34)</f>
        <v>0</v>
      </c>
      <c r="AE34" s="142">
        <f t="shared" si="24"/>
        <v>0</v>
      </c>
      <c r="AF34" s="125"/>
      <c r="AG34" s="125"/>
      <c r="AH34" s="125"/>
      <c r="AI34" s="125"/>
    </row>
    <row r="35" spans="1:35" ht="20.100000000000001" hidden="1" customHeight="1" x14ac:dyDescent="0.2">
      <c r="A35" s="150" t="str">
        <f t="shared" si="25"/>
        <v/>
      </c>
      <c r="B35" s="151"/>
      <c r="C35" s="139"/>
      <c r="D35" s="139"/>
      <c r="E35" s="139"/>
      <c r="F35" s="139"/>
      <c r="G35" s="140">
        <f>IF(rngNumYears&lt;1,0,IFERROR(G13*IF(B35="",0,IFERROR(INDEX(Setup!$I$2:$I$6,MATCH(B35,Setup!$H$2:$H$6,0)),0)),0))</f>
        <v>0</v>
      </c>
      <c r="H35" s="140">
        <f t="shared" si="26"/>
        <v>0</v>
      </c>
      <c r="I35" s="140">
        <f>IF(rngNumYears&lt;1,0,IFERROR(I13*IF(B35="",0,IFERROR(INDEX(Setup!$I$2:$I$6,MATCH(B35,Setup!$H$2:$H$6,0)),0)),0))</f>
        <v>0</v>
      </c>
      <c r="J35" s="142">
        <f t="shared" si="27"/>
        <v>0</v>
      </c>
      <c r="K35" s="140">
        <f>IF(rngNumYears&lt;2,0,IFERROR(K13*IF(B35="",0,IFERROR(INDEX(Setup!$I$2:$I$6,MATCH(B35,Setup!$H$2:$H$6,0)),0)),0))</f>
        <v>0</v>
      </c>
      <c r="L35" s="140">
        <f t="shared" si="28"/>
        <v>0</v>
      </c>
      <c r="M35" s="140">
        <f>IF(rngNumYears&lt;2,0,IFERROR(M13*IF(B35="",0,IFERROR(INDEX(Setup!$I$2:$I$6,MATCH(B35,Setup!$H$2:$H$6,0)),0)),0))</f>
        <v>0</v>
      </c>
      <c r="N35" s="142">
        <f t="shared" si="29"/>
        <v>0</v>
      </c>
      <c r="O35" s="140">
        <f>IF(rngNumYears&lt;3,0,IFERROR(O13*IF(B35="",0,IFERROR(INDEX(Setup!$I$2:$I$6,MATCH(B35,Setup!$H$2:$H$6,0)),0)),0))</f>
        <v>0</v>
      </c>
      <c r="P35" s="140">
        <f t="shared" si="30"/>
        <v>0</v>
      </c>
      <c r="Q35" s="140">
        <f>IF(rngNumYears&lt;3,0,IFERROR(Q13*IF(B35="",0,IFERROR(INDEX(Setup!$I$2:$I$6,MATCH(B35,Setup!$H$2:$H$6,0)),0)),0))</f>
        <v>0</v>
      </c>
      <c r="R35" s="142">
        <f t="shared" si="31"/>
        <v>0</v>
      </c>
      <c r="S35" s="140">
        <f>IF(rngNumYears&lt;4,0,IFERROR(S13*IF(B35="",0,IFERROR(INDEX(Setup!$I$2:$I$6,MATCH(B35,Setup!$H$2:$H$6,0)),0)),0))</f>
        <v>0</v>
      </c>
      <c r="T35" s="140">
        <f t="shared" si="32"/>
        <v>0</v>
      </c>
      <c r="U35" s="140">
        <f>IF(rngNumYears&lt;4,0,IFERROR(U13*IF(B35="",0,IFERROR(INDEX(Setup!$I$2:$I$6,MATCH(B35,Setup!$H$2:$H$6,0)),0)),0))</f>
        <v>0</v>
      </c>
      <c r="V35" s="142">
        <f t="shared" si="33"/>
        <v>0</v>
      </c>
      <c r="W35" s="140">
        <f>IF(rngNumYears&lt;5,0,IFERROR(W13*IF(B35="",0,IFERROR(INDEX(Setup!$I$2:$I$6,MATCH(B35,Setup!$H$2:$H$6,0)),0)),0))</f>
        <v>0</v>
      </c>
      <c r="X35" s="140">
        <f t="shared" si="34"/>
        <v>0</v>
      </c>
      <c r="Y35" s="140">
        <f>IF(rngNumYears&lt;5,0,IFERROR(Y13*IF(B35="",0,IFERROR(INDEX(Setup!$I$2:$I$6,MATCH(B35,Setup!$H$2:$H$6,0)),0)),0))</f>
        <v>0</v>
      </c>
      <c r="Z35" s="142">
        <f t="shared" si="35"/>
        <v>0</v>
      </c>
      <c r="AA35" s="142">
        <f t="shared" si="36"/>
        <v>0</v>
      </c>
      <c r="AB35" s="142">
        <f t="shared" si="37"/>
        <v>0</v>
      </c>
      <c r="AC35" s="142">
        <f t="shared" si="38"/>
        <v>0</v>
      </c>
      <c r="AD35" s="143">
        <f t="shared" si="39"/>
        <v>0</v>
      </c>
      <c r="AE35" s="142">
        <f t="shared" si="24"/>
        <v>0</v>
      </c>
      <c r="AF35" s="125"/>
      <c r="AG35" s="125"/>
      <c r="AH35" s="125"/>
      <c r="AI35" s="125"/>
    </row>
    <row r="36" spans="1:35" ht="12.75" hidden="1" customHeight="1" x14ac:dyDescent="0.2">
      <c r="A36" s="150" t="str">
        <f t="shared" si="25"/>
        <v/>
      </c>
      <c r="B36" s="151"/>
      <c r="C36" s="139"/>
      <c r="D36" s="139"/>
      <c r="E36" s="139"/>
      <c r="F36" s="139"/>
      <c r="G36" s="140">
        <f>IF(rngNumYears&lt;1,0,IFERROR(G14*IF(B36="",0,IFERROR(INDEX(Setup!$I$2:$I$6,MATCH(B36,Setup!$H$2:$H$6,0)),0)),0))</f>
        <v>0</v>
      </c>
      <c r="H36" s="140">
        <f t="shared" si="26"/>
        <v>0</v>
      </c>
      <c r="I36" s="140">
        <f>IF(rngNumYears&lt;1,0,IFERROR(I14*IF(B36="",0,IFERROR(INDEX(Setup!$I$2:$I$6,MATCH(B36,Setup!$H$2:$H$6,0)),0)),0))</f>
        <v>0</v>
      </c>
      <c r="J36" s="142">
        <f t="shared" si="27"/>
        <v>0</v>
      </c>
      <c r="K36" s="140">
        <f>IF(rngNumYears&lt;2,0,IFERROR(K14*IF(B36="",0,IFERROR(INDEX(Setup!$I$2:$I$6,MATCH(B36,Setup!$H$2:$H$6,0)),0)),0))</f>
        <v>0</v>
      </c>
      <c r="L36" s="140">
        <f t="shared" si="28"/>
        <v>0</v>
      </c>
      <c r="M36" s="140">
        <f>IF(rngNumYears&lt;2,0,IFERROR(M14*IF(B36="",0,IFERROR(INDEX(Setup!$I$2:$I$6,MATCH(B36,Setup!$H$2:$H$6,0)),0)),0))</f>
        <v>0</v>
      </c>
      <c r="N36" s="142">
        <f t="shared" si="29"/>
        <v>0</v>
      </c>
      <c r="O36" s="140">
        <f>IF(rngNumYears&lt;3,0,IFERROR(O14*IF(B36="",0,IFERROR(INDEX(Setup!$I$2:$I$6,MATCH(B36,Setup!$H$2:$H$6,0)),0)),0))</f>
        <v>0</v>
      </c>
      <c r="P36" s="140">
        <f t="shared" si="30"/>
        <v>0</v>
      </c>
      <c r="Q36" s="140">
        <f>IF(rngNumYears&lt;3,0,IFERROR(Q14*IF(B36="",0,IFERROR(INDEX(Setup!$I$2:$I$6,MATCH(B36,Setup!$H$2:$H$6,0)),0)),0))</f>
        <v>0</v>
      </c>
      <c r="R36" s="142">
        <f t="shared" si="31"/>
        <v>0</v>
      </c>
      <c r="S36" s="140">
        <f>IF(rngNumYears&lt;4,0,IFERROR(S14*IF(B36="",0,IFERROR(INDEX(Setup!$I$2:$I$6,MATCH(B36,Setup!$H$2:$H$6,0)),0)),0))</f>
        <v>0</v>
      </c>
      <c r="T36" s="140">
        <f t="shared" si="32"/>
        <v>0</v>
      </c>
      <c r="U36" s="140">
        <f>IF(rngNumYears&lt;4,0,IFERROR(U14*IF(B36="",0,IFERROR(INDEX(Setup!$I$2:$I$6,MATCH(B36,Setup!$H$2:$H$6,0)),0)),0))</f>
        <v>0</v>
      </c>
      <c r="V36" s="142">
        <f t="shared" si="33"/>
        <v>0</v>
      </c>
      <c r="W36" s="140">
        <f>IF(rngNumYears&lt;5,0,IFERROR(W14*IF(B36="",0,IFERROR(INDEX(Setup!$I$2:$I$6,MATCH(B36,Setup!$H$2:$H$6,0)),0)),0))</f>
        <v>0</v>
      </c>
      <c r="X36" s="140">
        <f t="shared" si="34"/>
        <v>0</v>
      </c>
      <c r="Y36" s="140">
        <f>IF(rngNumYears&lt;5,0,IFERROR(Y14*IF(B36="",0,IFERROR(INDEX(Setup!$I$2:$I$6,MATCH(B36,Setup!$H$2:$H$6,0)),0)),0))</f>
        <v>0</v>
      </c>
      <c r="Z36" s="142">
        <f t="shared" si="35"/>
        <v>0</v>
      </c>
      <c r="AA36" s="142">
        <f t="shared" si="36"/>
        <v>0</v>
      </c>
      <c r="AB36" s="142">
        <f t="shared" si="37"/>
        <v>0</v>
      </c>
      <c r="AC36" s="142">
        <f t="shared" si="38"/>
        <v>0</v>
      </c>
      <c r="AD36" s="143">
        <f t="shared" si="39"/>
        <v>0</v>
      </c>
      <c r="AE36" s="142">
        <f t="shared" si="24"/>
        <v>0</v>
      </c>
      <c r="AF36" s="125"/>
      <c r="AG36" s="125"/>
      <c r="AH36" s="125"/>
      <c r="AI36" s="125"/>
    </row>
    <row r="37" spans="1:35" ht="12.75" hidden="1" customHeight="1" x14ac:dyDescent="0.2">
      <c r="A37" s="150" t="str">
        <f t="shared" si="25"/>
        <v/>
      </c>
      <c r="B37" s="151"/>
      <c r="C37" s="139"/>
      <c r="D37" s="139"/>
      <c r="E37" s="139"/>
      <c r="F37" s="139"/>
      <c r="G37" s="140">
        <f>IF(rngNumYears&lt;1,0,IFERROR(G15*IF(B37="",0,IFERROR(INDEX(Setup!$I$2:$I$6,MATCH(B37,Setup!$H$2:$H$6,0)),0)),0))</f>
        <v>0</v>
      </c>
      <c r="H37" s="140">
        <f t="shared" si="26"/>
        <v>0</v>
      </c>
      <c r="I37" s="140">
        <f>IF(rngNumYears&lt;1,0,IFERROR(I15*IF(B37="",0,IFERROR(INDEX(Setup!$I$2:$I$6,MATCH(B37,Setup!$H$2:$H$6,0)),0)),0))</f>
        <v>0</v>
      </c>
      <c r="J37" s="142">
        <f t="shared" si="27"/>
        <v>0</v>
      </c>
      <c r="K37" s="140">
        <f>IF(rngNumYears&lt;2,0,IFERROR(K15*IF(B37="",0,IFERROR(INDEX(Setup!$I$2:$I$6,MATCH(B37,Setup!$H$2:$H$6,0)),0)),0))</f>
        <v>0</v>
      </c>
      <c r="L37" s="140">
        <f t="shared" si="28"/>
        <v>0</v>
      </c>
      <c r="M37" s="140">
        <f>IF(rngNumYears&lt;2,0,IFERROR(M15*IF(B37="",0,IFERROR(INDEX(Setup!$I$2:$I$6,MATCH(B37,Setup!$H$2:$H$6,0)),0)),0))</f>
        <v>0</v>
      </c>
      <c r="N37" s="142">
        <f t="shared" si="29"/>
        <v>0</v>
      </c>
      <c r="O37" s="140">
        <f>IF(rngNumYears&lt;3,0,IFERROR(O15*IF(B37="",0,IFERROR(INDEX(Setup!$I$2:$I$6,MATCH(B37,Setup!$H$2:$H$6,0)),0)),0))</f>
        <v>0</v>
      </c>
      <c r="P37" s="140">
        <f t="shared" si="30"/>
        <v>0</v>
      </c>
      <c r="Q37" s="140">
        <f>IF(rngNumYears&lt;3,0,IFERROR(Q15*IF(B37="",0,IFERROR(INDEX(Setup!$I$2:$I$6,MATCH(B37,Setup!$H$2:$H$6,0)),0)),0))</f>
        <v>0</v>
      </c>
      <c r="R37" s="142">
        <f t="shared" si="31"/>
        <v>0</v>
      </c>
      <c r="S37" s="140">
        <f>IF(rngNumYears&lt;4,0,IFERROR(S15*IF(B37="",0,IFERROR(INDEX(Setup!$I$2:$I$6,MATCH(B37,Setup!$H$2:$H$6,0)),0)),0))</f>
        <v>0</v>
      </c>
      <c r="T37" s="140">
        <f t="shared" si="32"/>
        <v>0</v>
      </c>
      <c r="U37" s="140">
        <f>IF(rngNumYears&lt;4,0,IFERROR(U15*IF(B37="",0,IFERROR(INDEX(Setup!$I$2:$I$6,MATCH(B37,Setup!$H$2:$H$6,0)),0)),0))</f>
        <v>0</v>
      </c>
      <c r="V37" s="142">
        <f t="shared" si="33"/>
        <v>0</v>
      </c>
      <c r="W37" s="140">
        <f>IF(rngNumYears&lt;5,0,IFERROR(W15*IF(B37="",0,IFERROR(INDEX(Setup!$I$2:$I$6,MATCH(B37,Setup!$H$2:$H$6,0)),0)),0))</f>
        <v>0</v>
      </c>
      <c r="X37" s="140">
        <f t="shared" si="34"/>
        <v>0</v>
      </c>
      <c r="Y37" s="140">
        <f>IF(rngNumYears&lt;5,0,IFERROR(Y15*IF(B37="",0,IFERROR(INDEX(Setup!$I$2:$I$6,MATCH(B37,Setup!$H$2:$H$6,0)),0)),0))</f>
        <v>0</v>
      </c>
      <c r="Z37" s="142">
        <f t="shared" si="35"/>
        <v>0</v>
      </c>
      <c r="AA37" s="142">
        <f t="shared" si="36"/>
        <v>0</v>
      </c>
      <c r="AB37" s="142">
        <f t="shared" si="37"/>
        <v>0</v>
      </c>
      <c r="AC37" s="142">
        <f t="shared" si="38"/>
        <v>0</v>
      </c>
      <c r="AD37" s="143">
        <f t="shared" si="39"/>
        <v>0</v>
      </c>
      <c r="AE37" s="142">
        <f t="shared" si="24"/>
        <v>0</v>
      </c>
      <c r="AF37" s="125"/>
      <c r="AG37" s="125"/>
      <c r="AH37" s="125"/>
      <c r="AI37" s="125"/>
    </row>
    <row r="38" spans="1:35" ht="12.75" hidden="1" customHeight="1" x14ac:dyDescent="0.2">
      <c r="A38" s="150" t="str">
        <f t="shared" si="25"/>
        <v/>
      </c>
      <c r="B38" s="151"/>
      <c r="C38" s="139"/>
      <c r="D38" s="139"/>
      <c r="E38" s="139"/>
      <c r="F38" s="139"/>
      <c r="G38" s="140">
        <f>IF(rngNumYears&lt;1,0,IFERROR(G16*IF(B38="",0,IFERROR(INDEX(Setup!$I$2:$I$6,MATCH(B38,Setup!$H$2:$H$6,0)),0)),0))</f>
        <v>0</v>
      </c>
      <c r="H38" s="140">
        <f t="shared" si="26"/>
        <v>0</v>
      </c>
      <c r="I38" s="140">
        <f>IF(rngNumYears&lt;1,0,IFERROR(I16*IF(B38="",0,IFERROR(INDEX(Setup!$I$2:$I$6,MATCH(B38,Setup!$H$2:$H$6,0)),0)),0))</f>
        <v>0</v>
      </c>
      <c r="J38" s="142">
        <f t="shared" si="27"/>
        <v>0</v>
      </c>
      <c r="K38" s="140">
        <f>IF(rngNumYears&lt;2,0,IFERROR(K16*IF(B38="",0,IFERROR(INDEX(Setup!$I$2:$I$6,MATCH(B38,Setup!$H$2:$H$6,0)),0)),0))</f>
        <v>0</v>
      </c>
      <c r="L38" s="140">
        <f t="shared" si="28"/>
        <v>0</v>
      </c>
      <c r="M38" s="140">
        <f>IF(rngNumYears&lt;2,0,IFERROR(M16*IF(B38="",0,IFERROR(INDEX(Setup!$I$2:$I$6,MATCH(B38,Setup!$H$2:$H$6,0)),0)),0))</f>
        <v>0</v>
      </c>
      <c r="N38" s="142">
        <f t="shared" si="29"/>
        <v>0</v>
      </c>
      <c r="O38" s="140">
        <f>IF(rngNumYears&lt;3,0,IFERROR(O16*IF(B38="",0,IFERROR(INDEX(Setup!$I$2:$I$6,MATCH(B38,Setup!$H$2:$H$6,0)),0)),0))</f>
        <v>0</v>
      </c>
      <c r="P38" s="140">
        <f t="shared" si="30"/>
        <v>0</v>
      </c>
      <c r="Q38" s="140">
        <f>IF(rngNumYears&lt;3,0,IFERROR(Q16*IF(B38="",0,IFERROR(INDEX(Setup!$I$2:$I$6,MATCH(B38,Setup!$H$2:$H$6,0)),0)),0))</f>
        <v>0</v>
      </c>
      <c r="R38" s="142">
        <f t="shared" si="31"/>
        <v>0</v>
      </c>
      <c r="S38" s="140">
        <f>IF(rngNumYears&lt;4,0,IFERROR(S16*IF(B38="",0,IFERROR(INDEX(Setup!$I$2:$I$6,MATCH(B38,Setup!$H$2:$H$6,0)),0)),0))</f>
        <v>0</v>
      </c>
      <c r="T38" s="140">
        <f t="shared" si="32"/>
        <v>0</v>
      </c>
      <c r="U38" s="140">
        <f>IF(rngNumYears&lt;4,0,IFERROR(U16*IF(B38="",0,IFERROR(INDEX(Setup!$I$2:$I$6,MATCH(B38,Setup!$H$2:$H$6,0)),0)),0))</f>
        <v>0</v>
      </c>
      <c r="V38" s="142">
        <f t="shared" si="33"/>
        <v>0</v>
      </c>
      <c r="W38" s="140">
        <f>IF(rngNumYears&lt;5,0,IFERROR(W16*IF(B38="",0,IFERROR(INDEX(Setup!$I$2:$I$6,MATCH(B38,Setup!$H$2:$H$6,0)),0)),0))</f>
        <v>0</v>
      </c>
      <c r="X38" s="140">
        <f t="shared" si="34"/>
        <v>0</v>
      </c>
      <c r="Y38" s="140">
        <f>IF(rngNumYears&lt;5,0,IFERROR(Y16*IF(B38="",0,IFERROR(INDEX(Setup!$I$2:$I$6,MATCH(B38,Setup!$H$2:$H$6,0)),0)),0))</f>
        <v>0</v>
      </c>
      <c r="Z38" s="142">
        <f t="shared" si="35"/>
        <v>0</v>
      </c>
      <c r="AA38" s="142">
        <f t="shared" si="36"/>
        <v>0</v>
      </c>
      <c r="AB38" s="142">
        <f t="shared" si="37"/>
        <v>0</v>
      </c>
      <c r="AC38" s="142">
        <f t="shared" si="38"/>
        <v>0</v>
      </c>
      <c r="AD38" s="143">
        <f t="shared" si="39"/>
        <v>0</v>
      </c>
      <c r="AE38" s="142">
        <f t="shared" si="24"/>
        <v>0</v>
      </c>
      <c r="AF38" s="125"/>
      <c r="AG38" s="125"/>
      <c r="AH38" s="125"/>
      <c r="AI38" s="125"/>
    </row>
    <row r="39" spans="1:35" ht="12.75" hidden="1" customHeight="1" x14ac:dyDescent="0.2">
      <c r="A39" s="150" t="str">
        <f t="shared" si="25"/>
        <v/>
      </c>
      <c r="B39" s="151"/>
      <c r="C39" s="139"/>
      <c r="D39" s="139"/>
      <c r="E39" s="139"/>
      <c r="F39" s="139"/>
      <c r="G39" s="140">
        <f>IF(rngNumYears&lt;1,0,IFERROR(G17*IF(B39="",0,IFERROR(INDEX(Setup!$I$2:$I$6,MATCH(B39,Setup!$H$2:$H$6,0)),0)),0))</f>
        <v>0</v>
      </c>
      <c r="H39" s="140">
        <f t="shared" si="26"/>
        <v>0</v>
      </c>
      <c r="I39" s="140">
        <f>IF(rngNumYears&lt;1,0,IFERROR(I17*IF(B39="",0,IFERROR(INDEX(Setup!$I$2:$I$6,MATCH(B39,Setup!$H$2:$H$6,0)),0)),0))</f>
        <v>0</v>
      </c>
      <c r="J39" s="142">
        <f t="shared" si="27"/>
        <v>0</v>
      </c>
      <c r="K39" s="140">
        <f>IF(rngNumYears&lt;2,0,IFERROR(K17*IF(B39="",0,IFERROR(INDEX(Setup!$I$2:$I$6,MATCH(B39,Setup!$H$2:$H$6,0)),0)),0))</f>
        <v>0</v>
      </c>
      <c r="L39" s="140">
        <f t="shared" si="28"/>
        <v>0</v>
      </c>
      <c r="M39" s="140">
        <f>IF(rngNumYears&lt;2,0,IFERROR(M17*IF(B39="",0,IFERROR(INDEX(Setup!$I$2:$I$6,MATCH(B39,Setup!$H$2:$H$6,0)),0)),0))</f>
        <v>0</v>
      </c>
      <c r="N39" s="142">
        <f t="shared" si="29"/>
        <v>0</v>
      </c>
      <c r="O39" s="140">
        <f>IF(rngNumYears&lt;3,0,IFERROR(O17*IF(B39="",0,IFERROR(INDEX(Setup!$I$2:$I$6,MATCH(B39,Setup!$H$2:$H$6,0)),0)),0))</f>
        <v>0</v>
      </c>
      <c r="P39" s="140">
        <f t="shared" si="30"/>
        <v>0</v>
      </c>
      <c r="Q39" s="140">
        <f>IF(rngNumYears&lt;3,0,IFERROR(Q17*IF(B39="",0,IFERROR(INDEX(Setup!$I$2:$I$6,MATCH(B39,Setup!$H$2:$H$6,0)),0)),0))</f>
        <v>0</v>
      </c>
      <c r="R39" s="142">
        <f t="shared" si="31"/>
        <v>0</v>
      </c>
      <c r="S39" s="140">
        <f>IF(rngNumYears&lt;4,0,IFERROR(S17*IF(B39="",0,IFERROR(INDEX(Setup!$I$2:$I$6,MATCH(B39,Setup!$H$2:$H$6,0)),0)),0))</f>
        <v>0</v>
      </c>
      <c r="T39" s="140">
        <f t="shared" si="32"/>
        <v>0</v>
      </c>
      <c r="U39" s="140">
        <f>IF(rngNumYears&lt;4,0,IFERROR(U17*IF(B39="",0,IFERROR(INDEX(Setup!$I$2:$I$6,MATCH(B39,Setup!$H$2:$H$6,0)),0)),0))</f>
        <v>0</v>
      </c>
      <c r="V39" s="142">
        <f t="shared" si="33"/>
        <v>0</v>
      </c>
      <c r="W39" s="140">
        <f>IF(rngNumYears&lt;5,0,IFERROR(W17*IF(B39="",0,IFERROR(INDEX(Setup!$I$2:$I$6,MATCH(B39,Setup!$H$2:$H$6,0)),0)),0))</f>
        <v>0</v>
      </c>
      <c r="X39" s="140">
        <f t="shared" si="34"/>
        <v>0</v>
      </c>
      <c r="Y39" s="140">
        <f>IF(rngNumYears&lt;5,0,IFERROR(Y17*IF(B39="",0,IFERROR(INDEX(Setup!$I$2:$I$6,MATCH(B39,Setup!$H$2:$H$6,0)),0)),0))</f>
        <v>0</v>
      </c>
      <c r="Z39" s="142">
        <f t="shared" si="35"/>
        <v>0</v>
      </c>
      <c r="AA39" s="142">
        <f t="shared" si="36"/>
        <v>0</v>
      </c>
      <c r="AB39" s="142">
        <f t="shared" si="37"/>
        <v>0</v>
      </c>
      <c r="AC39" s="142">
        <f t="shared" si="38"/>
        <v>0</v>
      </c>
      <c r="AD39" s="143">
        <f t="shared" si="39"/>
        <v>0</v>
      </c>
      <c r="AE39" s="142">
        <f t="shared" si="24"/>
        <v>0</v>
      </c>
      <c r="AF39" s="125"/>
      <c r="AG39" s="125"/>
      <c r="AH39" s="125"/>
      <c r="AI39" s="125"/>
    </row>
    <row r="40" spans="1:35" ht="12.75" hidden="1" customHeight="1" x14ac:dyDescent="0.2">
      <c r="A40" s="150" t="str">
        <f t="shared" si="25"/>
        <v/>
      </c>
      <c r="B40" s="151"/>
      <c r="C40" s="139"/>
      <c r="D40" s="139"/>
      <c r="E40" s="139"/>
      <c r="F40" s="139"/>
      <c r="G40" s="140">
        <f>IF(rngNumYears&lt;1,0,IFERROR(G18*IF(B40="",0,IFERROR(INDEX(Setup!$I$2:$I$6,MATCH(B40,Setup!$H$2:$H$6,0)),0)),0))</f>
        <v>0</v>
      </c>
      <c r="H40" s="140">
        <f t="shared" si="26"/>
        <v>0</v>
      </c>
      <c r="I40" s="140">
        <f>IF(rngNumYears&lt;1,0,IFERROR(I18*IF(B40="",0,IFERROR(INDEX(Setup!$I$2:$I$6,MATCH(B40,Setup!$H$2:$H$6,0)),0)),0))</f>
        <v>0</v>
      </c>
      <c r="J40" s="142">
        <f t="shared" si="27"/>
        <v>0</v>
      </c>
      <c r="K40" s="140">
        <f>IF(rngNumYears&lt;2,0,IFERROR(K18*IF(B40="",0,IFERROR(INDEX(Setup!$I$2:$I$6,MATCH(B40,Setup!$H$2:$H$6,0)),0)),0))</f>
        <v>0</v>
      </c>
      <c r="L40" s="140">
        <f t="shared" si="28"/>
        <v>0</v>
      </c>
      <c r="M40" s="140">
        <f>IF(rngNumYears&lt;2,0,IFERROR(M18*IF(B40="",0,IFERROR(INDEX(Setup!$I$2:$I$6,MATCH(B40,Setup!$H$2:$H$6,0)),0)),0))</f>
        <v>0</v>
      </c>
      <c r="N40" s="142">
        <f t="shared" si="29"/>
        <v>0</v>
      </c>
      <c r="O40" s="140">
        <f>IF(rngNumYears&lt;3,0,IFERROR(O18*IF(B40="",0,IFERROR(INDEX(Setup!$I$2:$I$6,MATCH(B40,Setup!$H$2:$H$6,0)),0)),0))</f>
        <v>0</v>
      </c>
      <c r="P40" s="140">
        <f t="shared" si="30"/>
        <v>0</v>
      </c>
      <c r="Q40" s="140">
        <f>IF(rngNumYears&lt;3,0,IFERROR(Q18*IF(B40="",0,IFERROR(INDEX(Setup!$I$2:$I$6,MATCH(B40,Setup!$H$2:$H$6,0)),0)),0))</f>
        <v>0</v>
      </c>
      <c r="R40" s="142">
        <f t="shared" si="31"/>
        <v>0</v>
      </c>
      <c r="S40" s="140">
        <f>IF(rngNumYears&lt;4,0,IFERROR(S18*IF(B40="",0,IFERROR(INDEX(Setup!$I$2:$I$6,MATCH(B40,Setup!$H$2:$H$6,0)),0)),0))</f>
        <v>0</v>
      </c>
      <c r="T40" s="140">
        <f t="shared" si="32"/>
        <v>0</v>
      </c>
      <c r="U40" s="140">
        <f>IF(rngNumYears&lt;4,0,IFERROR(U18*IF(B40="",0,IFERROR(INDEX(Setup!$I$2:$I$6,MATCH(B40,Setup!$H$2:$H$6,0)),0)),0))</f>
        <v>0</v>
      </c>
      <c r="V40" s="142">
        <f t="shared" si="33"/>
        <v>0</v>
      </c>
      <c r="W40" s="140">
        <f>IF(rngNumYears&lt;5,0,IFERROR(W18*IF(B40="",0,IFERROR(INDEX(Setup!$I$2:$I$6,MATCH(B40,Setup!$H$2:$H$6,0)),0)),0))</f>
        <v>0</v>
      </c>
      <c r="X40" s="140">
        <f t="shared" si="34"/>
        <v>0</v>
      </c>
      <c r="Y40" s="140">
        <f>IF(rngNumYears&lt;5,0,IFERROR(Y18*IF(B40="",0,IFERROR(INDEX(Setup!$I$2:$I$6,MATCH(B40,Setup!$H$2:$H$6,0)),0)),0))</f>
        <v>0</v>
      </c>
      <c r="Z40" s="142">
        <f t="shared" si="35"/>
        <v>0</v>
      </c>
      <c r="AA40" s="142">
        <f t="shared" si="36"/>
        <v>0</v>
      </c>
      <c r="AB40" s="142">
        <f t="shared" si="37"/>
        <v>0</v>
      </c>
      <c r="AC40" s="142">
        <f t="shared" si="38"/>
        <v>0</v>
      </c>
      <c r="AD40" s="143">
        <f t="shared" si="39"/>
        <v>0</v>
      </c>
      <c r="AE40" s="142">
        <f t="shared" si="24"/>
        <v>0</v>
      </c>
      <c r="AF40" s="125"/>
      <c r="AG40" s="125"/>
      <c r="AH40" s="125"/>
      <c r="AI40" s="125"/>
    </row>
    <row r="41" spans="1:35" ht="12.75" hidden="1" customHeight="1" x14ac:dyDescent="0.2">
      <c r="A41" s="150" t="str">
        <f t="shared" si="25"/>
        <v/>
      </c>
      <c r="B41" s="151"/>
      <c r="C41" s="139"/>
      <c r="D41" s="139"/>
      <c r="E41" s="139"/>
      <c r="F41" s="139"/>
      <c r="G41" s="140">
        <f>IF(rngNumYears&lt;1,0,IFERROR(G19*IF(B41="",0,IFERROR(INDEX(Setup!$I$2:$I$6,MATCH(B41,Setup!$H$2:$H$6,0)),0)),0))</f>
        <v>0</v>
      </c>
      <c r="H41" s="140">
        <f t="shared" si="26"/>
        <v>0</v>
      </c>
      <c r="I41" s="140">
        <f>IF(rngNumYears&lt;1,0,IFERROR(I19*IF(B41="",0,IFERROR(INDEX(Setup!$I$2:$I$6,MATCH(B41,Setup!$H$2:$H$6,0)),0)),0))</f>
        <v>0</v>
      </c>
      <c r="J41" s="142">
        <f t="shared" si="27"/>
        <v>0</v>
      </c>
      <c r="K41" s="140">
        <f>IF(rngNumYears&lt;2,0,IFERROR(K19*IF(B41="",0,IFERROR(INDEX(Setup!$I$2:$I$6,MATCH(B41,Setup!$H$2:$H$6,0)),0)),0))</f>
        <v>0</v>
      </c>
      <c r="L41" s="140">
        <f t="shared" si="28"/>
        <v>0</v>
      </c>
      <c r="M41" s="140">
        <f>IF(rngNumYears&lt;2,0,IFERROR(M19*IF(B41="",0,IFERROR(INDEX(Setup!$I$2:$I$6,MATCH(B41,Setup!$H$2:$H$6,0)),0)),0))</f>
        <v>0</v>
      </c>
      <c r="N41" s="142">
        <f t="shared" si="29"/>
        <v>0</v>
      </c>
      <c r="O41" s="140">
        <f>IF(rngNumYears&lt;3,0,IFERROR(O19*IF(B41="",0,IFERROR(INDEX(Setup!$I$2:$I$6,MATCH(B41,Setup!$H$2:$H$6,0)),0)),0))</f>
        <v>0</v>
      </c>
      <c r="P41" s="140">
        <f t="shared" si="30"/>
        <v>0</v>
      </c>
      <c r="Q41" s="140">
        <f>IF(rngNumYears&lt;3,0,IFERROR(Q19*IF(B41="",0,IFERROR(INDEX(Setup!$I$2:$I$6,MATCH(B41,Setup!$H$2:$H$6,0)),0)),0))</f>
        <v>0</v>
      </c>
      <c r="R41" s="142">
        <f t="shared" si="31"/>
        <v>0</v>
      </c>
      <c r="S41" s="140">
        <f>IF(rngNumYears&lt;4,0,IFERROR(S19*IF(B41="",0,IFERROR(INDEX(Setup!$I$2:$I$6,MATCH(B41,Setup!$H$2:$H$6,0)),0)),0))</f>
        <v>0</v>
      </c>
      <c r="T41" s="140">
        <f t="shared" si="32"/>
        <v>0</v>
      </c>
      <c r="U41" s="140">
        <f>IF(rngNumYears&lt;4,0,IFERROR(U19*IF(B41="",0,IFERROR(INDEX(Setup!$I$2:$I$6,MATCH(B41,Setup!$H$2:$H$6,0)),0)),0))</f>
        <v>0</v>
      </c>
      <c r="V41" s="142">
        <f t="shared" si="33"/>
        <v>0</v>
      </c>
      <c r="W41" s="140">
        <f>IF(rngNumYears&lt;5,0,IFERROR(W19*IF(B41="",0,IFERROR(INDEX(Setup!$I$2:$I$6,MATCH(B41,Setup!$H$2:$H$6,0)),0)),0))</f>
        <v>0</v>
      </c>
      <c r="X41" s="140">
        <f t="shared" si="34"/>
        <v>0</v>
      </c>
      <c r="Y41" s="140">
        <f>IF(rngNumYears&lt;5,0,IFERROR(Y19*IF(B41="",0,IFERROR(INDEX(Setup!$I$2:$I$6,MATCH(B41,Setup!$H$2:$H$6,0)),0)),0))</f>
        <v>0</v>
      </c>
      <c r="Z41" s="142">
        <f t="shared" si="35"/>
        <v>0</v>
      </c>
      <c r="AA41" s="142">
        <f t="shared" si="36"/>
        <v>0</v>
      </c>
      <c r="AB41" s="142">
        <f t="shared" si="37"/>
        <v>0</v>
      </c>
      <c r="AC41" s="142">
        <f t="shared" si="38"/>
        <v>0</v>
      </c>
      <c r="AD41" s="143">
        <f t="shared" si="39"/>
        <v>0</v>
      </c>
      <c r="AE41" s="142">
        <f t="shared" si="24"/>
        <v>0</v>
      </c>
      <c r="AF41" s="125"/>
      <c r="AG41" s="125"/>
      <c r="AH41" s="125"/>
      <c r="AI41" s="125"/>
    </row>
    <row r="42" spans="1:35" ht="12.75" hidden="1" customHeight="1" x14ac:dyDescent="0.2">
      <c r="A42" s="150" t="str">
        <f t="shared" si="25"/>
        <v/>
      </c>
      <c r="B42" s="151"/>
      <c r="C42" s="139"/>
      <c r="D42" s="139"/>
      <c r="E42" s="139"/>
      <c r="F42" s="139"/>
      <c r="G42" s="140">
        <f>IF(rngNumYears&lt;1,0,IFERROR(G20*IF(B42="",0,IFERROR(INDEX(Setup!$I$2:$I$6,MATCH(B42,Setup!$H$2:$H$6,0)),0)),0))</f>
        <v>0</v>
      </c>
      <c r="H42" s="140">
        <f t="shared" si="26"/>
        <v>0</v>
      </c>
      <c r="I42" s="140">
        <f>IF(rngNumYears&lt;1,0,IFERROR(I20*IF(B42="",0,IFERROR(INDEX(Setup!$I$2:$I$6,MATCH(B42,Setup!$H$2:$H$6,0)),0)),0))</f>
        <v>0</v>
      </c>
      <c r="J42" s="142">
        <f t="shared" si="27"/>
        <v>0</v>
      </c>
      <c r="K42" s="140">
        <f>IF(rngNumYears&lt;2,0,IFERROR(K20*IF(B42="",0,IFERROR(INDEX(Setup!$I$2:$I$6,MATCH(B42,Setup!$H$2:$H$6,0)),0)),0))</f>
        <v>0</v>
      </c>
      <c r="L42" s="140">
        <f t="shared" si="28"/>
        <v>0</v>
      </c>
      <c r="M42" s="140">
        <f>IF(rngNumYears&lt;2,0,IFERROR(M20*IF(B42="",0,IFERROR(INDEX(Setup!$I$2:$I$6,MATCH(B42,Setup!$H$2:$H$6,0)),0)),0))</f>
        <v>0</v>
      </c>
      <c r="N42" s="142">
        <f t="shared" si="29"/>
        <v>0</v>
      </c>
      <c r="O42" s="140">
        <f>IF(rngNumYears&lt;3,0,IFERROR(O20*IF(B42="",0,IFERROR(INDEX(Setup!$I$2:$I$6,MATCH(B42,Setup!$H$2:$H$6,0)),0)),0))</f>
        <v>0</v>
      </c>
      <c r="P42" s="140">
        <f t="shared" si="30"/>
        <v>0</v>
      </c>
      <c r="Q42" s="140">
        <f>IF(rngNumYears&lt;3,0,IFERROR(Q20*IF(B42="",0,IFERROR(INDEX(Setup!$I$2:$I$6,MATCH(B42,Setup!$H$2:$H$6,0)),0)),0))</f>
        <v>0</v>
      </c>
      <c r="R42" s="142">
        <f t="shared" si="31"/>
        <v>0</v>
      </c>
      <c r="S42" s="140">
        <f>IF(rngNumYears&lt;4,0,IFERROR(S20*IF(B42="",0,IFERROR(INDEX(Setup!$I$2:$I$6,MATCH(B42,Setup!$H$2:$H$6,0)),0)),0))</f>
        <v>0</v>
      </c>
      <c r="T42" s="140">
        <f t="shared" si="32"/>
        <v>0</v>
      </c>
      <c r="U42" s="140">
        <f>IF(rngNumYears&lt;4,0,IFERROR(U20*IF(B42="",0,IFERROR(INDEX(Setup!$I$2:$I$6,MATCH(B42,Setup!$H$2:$H$6,0)),0)),0))</f>
        <v>0</v>
      </c>
      <c r="V42" s="142">
        <f t="shared" si="33"/>
        <v>0</v>
      </c>
      <c r="W42" s="140">
        <f>IF(rngNumYears&lt;5,0,IFERROR(W20*IF(B42="",0,IFERROR(INDEX(Setup!$I$2:$I$6,MATCH(B42,Setup!$H$2:$H$6,0)),0)),0))</f>
        <v>0</v>
      </c>
      <c r="X42" s="140">
        <f t="shared" si="34"/>
        <v>0</v>
      </c>
      <c r="Y42" s="140">
        <f>IF(rngNumYears&lt;5,0,IFERROR(Y20*IF(B42="",0,IFERROR(INDEX(Setup!$I$2:$I$6,MATCH(B42,Setup!$H$2:$H$6,0)),0)),0))</f>
        <v>0</v>
      </c>
      <c r="Z42" s="142">
        <f t="shared" si="35"/>
        <v>0</v>
      </c>
      <c r="AA42" s="142">
        <f t="shared" si="36"/>
        <v>0</v>
      </c>
      <c r="AB42" s="142">
        <f t="shared" si="37"/>
        <v>0</v>
      </c>
      <c r="AC42" s="142">
        <f t="shared" si="38"/>
        <v>0</v>
      </c>
      <c r="AD42" s="143">
        <f t="shared" si="39"/>
        <v>0</v>
      </c>
      <c r="AE42" s="142">
        <f t="shared" si="24"/>
        <v>0</v>
      </c>
      <c r="AF42" s="125"/>
      <c r="AG42" s="125"/>
      <c r="AH42" s="125"/>
      <c r="AI42" s="125"/>
    </row>
    <row r="43" spans="1:35" ht="12.75" hidden="1" customHeight="1" x14ac:dyDescent="0.2">
      <c r="A43" s="150" t="str">
        <f t="shared" si="25"/>
        <v/>
      </c>
      <c r="B43" s="151"/>
      <c r="C43" s="139"/>
      <c r="D43" s="139"/>
      <c r="E43" s="139"/>
      <c r="F43" s="139"/>
      <c r="G43" s="140">
        <f>IF(rngNumYears&lt;1,0,IFERROR(G21*IF(B43="",0,IFERROR(INDEX(Setup!$I$2:$I$6,MATCH(B43,Setup!$H$2:$H$6,0)),0)),0))</f>
        <v>0</v>
      </c>
      <c r="H43" s="140">
        <f t="shared" si="26"/>
        <v>0</v>
      </c>
      <c r="I43" s="140">
        <f>IF(rngNumYears&lt;1,0,IFERROR(I21*IF(B43="",0,IFERROR(INDEX(Setup!$I$2:$I$6,MATCH(B43,Setup!$H$2:$H$6,0)),0)),0))</f>
        <v>0</v>
      </c>
      <c r="J43" s="142">
        <f t="shared" si="27"/>
        <v>0</v>
      </c>
      <c r="K43" s="140">
        <f>IF(rngNumYears&lt;2,0,IFERROR(K21*IF(B43="",0,IFERROR(INDEX(Setup!$I$2:$I$6,MATCH(B43,Setup!$H$2:$H$6,0)),0)),0))</f>
        <v>0</v>
      </c>
      <c r="L43" s="140">
        <f t="shared" si="28"/>
        <v>0</v>
      </c>
      <c r="M43" s="140">
        <f>IF(rngNumYears&lt;2,0,IFERROR(M21*IF(B43="",0,IFERROR(INDEX(Setup!$I$2:$I$6,MATCH(B43,Setup!$H$2:$H$6,0)),0)),0))</f>
        <v>0</v>
      </c>
      <c r="N43" s="142">
        <f t="shared" si="29"/>
        <v>0</v>
      </c>
      <c r="O43" s="140">
        <f>IF(rngNumYears&lt;3,0,IFERROR(O21*IF(B43="",0,IFERROR(INDEX(Setup!$I$2:$I$6,MATCH(B43,Setup!$H$2:$H$6,0)),0)),0))</f>
        <v>0</v>
      </c>
      <c r="P43" s="140">
        <f t="shared" si="30"/>
        <v>0</v>
      </c>
      <c r="Q43" s="140">
        <f>IF(rngNumYears&lt;3,0,IFERROR(Q21*IF(B43="",0,IFERROR(INDEX(Setup!$I$2:$I$6,MATCH(B43,Setup!$H$2:$H$6,0)),0)),0))</f>
        <v>0</v>
      </c>
      <c r="R43" s="142">
        <f t="shared" si="31"/>
        <v>0</v>
      </c>
      <c r="S43" s="140">
        <f>IF(rngNumYears&lt;4,0,IFERROR(S21*IF(B43="",0,IFERROR(INDEX(Setup!$I$2:$I$6,MATCH(B43,Setup!$H$2:$H$6,0)),0)),0))</f>
        <v>0</v>
      </c>
      <c r="T43" s="140">
        <f t="shared" si="32"/>
        <v>0</v>
      </c>
      <c r="U43" s="140">
        <f>IF(rngNumYears&lt;4,0,IFERROR(U21*IF(B43="",0,IFERROR(INDEX(Setup!$I$2:$I$6,MATCH(B43,Setup!$H$2:$H$6,0)),0)),0))</f>
        <v>0</v>
      </c>
      <c r="V43" s="142">
        <f t="shared" si="33"/>
        <v>0</v>
      </c>
      <c r="W43" s="140">
        <f>IF(rngNumYears&lt;5,0,IFERROR(W21*IF(B43="",0,IFERROR(INDEX(Setup!$I$2:$I$6,MATCH(B43,Setup!$H$2:$H$6,0)),0)),0))</f>
        <v>0</v>
      </c>
      <c r="X43" s="140">
        <f t="shared" si="34"/>
        <v>0</v>
      </c>
      <c r="Y43" s="140">
        <f>IF(rngNumYears&lt;5,0,IFERROR(Y21*IF(B43="",0,IFERROR(INDEX(Setup!$I$2:$I$6,MATCH(B43,Setup!$H$2:$H$6,0)),0)),0))</f>
        <v>0</v>
      </c>
      <c r="Z43" s="142">
        <f t="shared" si="35"/>
        <v>0</v>
      </c>
      <c r="AA43" s="142">
        <f t="shared" si="36"/>
        <v>0</v>
      </c>
      <c r="AB43" s="142">
        <f t="shared" si="37"/>
        <v>0</v>
      </c>
      <c r="AC43" s="142">
        <f t="shared" si="38"/>
        <v>0</v>
      </c>
      <c r="AD43" s="143">
        <f t="shared" si="39"/>
        <v>0</v>
      </c>
      <c r="AE43" s="142">
        <f t="shared" si="24"/>
        <v>0</v>
      </c>
      <c r="AF43" s="125"/>
      <c r="AG43" s="125"/>
      <c r="AH43" s="125"/>
      <c r="AI43" s="125"/>
    </row>
    <row r="44" spans="1:35" ht="12.75" hidden="1" customHeight="1" x14ac:dyDescent="0.2">
      <c r="A44" s="150" t="str">
        <f t="shared" si="25"/>
        <v/>
      </c>
      <c r="B44" s="151"/>
      <c r="C44" s="139"/>
      <c r="D44" s="139"/>
      <c r="E44" s="139"/>
      <c r="F44" s="139"/>
      <c r="G44" s="140">
        <f>IF(rngNumYears&lt;1,0,IFERROR(G22*IF(B44="",0,IFERROR(INDEX(Setup!$I$2:$I$6,MATCH(B44,Setup!$H$2:$H$6,0)),0)),0))</f>
        <v>0</v>
      </c>
      <c r="H44" s="140">
        <f t="shared" si="26"/>
        <v>0</v>
      </c>
      <c r="I44" s="140">
        <f>IF(rngNumYears&lt;1,0,IFERROR(I22*IF(B44="",0,IFERROR(INDEX(Setup!$I$2:$I$6,MATCH(B44,Setup!$H$2:$H$6,0)),0)),0))</f>
        <v>0</v>
      </c>
      <c r="J44" s="142">
        <f t="shared" si="27"/>
        <v>0</v>
      </c>
      <c r="K44" s="140">
        <f>IF(rngNumYears&lt;2,0,IFERROR(K22*IF(B44="",0,IFERROR(INDEX(Setup!$I$2:$I$6,MATCH(B44,Setup!$H$2:$H$6,0)),0)),0))</f>
        <v>0</v>
      </c>
      <c r="L44" s="140">
        <f t="shared" si="28"/>
        <v>0</v>
      </c>
      <c r="M44" s="140">
        <f>IF(rngNumYears&lt;2,0,IFERROR(M22*IF(B44="",0,IFERROR(INDEX(Setup!$I$2:$I$6,MATCH(B44,Setup!$H$2:$H$6,0)),0)),0))</f>
        <v>0</v>
      </c>
      <c r="N44" s="142">
        <f t="shared" si="29"/>
        <v>0</v>
      </c>
      <c r="O44" s="140">
        <f>IF(rngNumYears&lt;3,0,IFERROR(O22*IF(B44="",0,IFERROR(INDEX(Setup!$I$2:$I$6,MATCH(B44,Setup!$H$2:$H$6,0)),0)),0))</f>
        <v>0</v>
      </c>
      <c r="P44" s="140">
        <f t="shared" si="30"/>
        <v>0</v>
      </c>
      <c r="Q44" s="140">
        <f>IF(rngNumYears&lt;3,0,IFERROR(Q22*IF(B44="",0,IFERROR(INDEX(Setup!$I$2:$I$6,MATCH(B44,Setup!$H$2:$H$6,0)),0)),0))</f>
        <v>0</v>
      </c>
      <c r="R44" s="142">
        <f t="shared" si="31"/>
        <v>0</v>
      </c>
      <c r="S44" s="140">
        <f>IF(rngNumYears&lt;4,0,IFERROR(S22*IF(B44="",0,IFERROR(INDEX(Setup!$I$2:$I$6,MATCH(B44,Setup!$H$2:$H$6,0)),0)),0))</f>
        <v>0</v>
      </c>
      <c r="T44" s="140">
        <f t="shared" si="32"/>
        <v>0</v>
      </c>
      <c r="U44" s="140">
        <f>IF(rngNumYears&lt;4,0,IFERROR(U22*IF(B44="",0,IFERROR(INDEX(Setup!$I$2:$I$6,MATCH(B44,Setup!$H$2:$H$6,0)),0)),0))</f>
        <v>0</v>
      </c>
      <c r="V44" s="142">
        <f t="shared" si="33"/>
        <v>0</v>
      </c>
      <c r="W44" s="140">
        <f>IF(rngNumYears&lt;5,0,IFERROR(W22*IF(B44="",0,IFERROR(INDEX(Setup!$I$2:$I$6,MATCH(B44,Setup!$H$2:$H$6,0)),0)),0))</f>
        <v>0</v>
      </c>
      <c r="X44" s="140">
        <f t="shared" si="34"/>
        <v>0</v>
      </c>
      <c r="Y44" s="140">
        <f>IF(rngNumYears&lt;5,0,IFERROR(Y22*IF(B44="",0,IFERROR(INDEX(Setup!$I$2:$I$6,MATCH(B44,Setup!$H$2:$H$6,0)),0)),0))</f>
        <v>0</v>
      </c>
      <c r="Z44" s="142">
        <f t="shared" si="35"/>
        <v>0</v>
      </c>
      <c r="AA44" s="142">
        <f t="shared" si="36"/>
        <v>0</v>
      </c>
      <c r="AB44" s="142">
        <f t="shared" si="37"/>
        <v>0</v>
      </c>
      <c r="AC44" s="142">
        <f t="shared" si="38"/>
        <v>0</v>
      </c>
      <c r="AD44" s="143">
        <f t="shared" si="39"/>
        <v>0</v>
      </c>
      <c r="AE44" s="142">
        <f t="shared" ref="AE44:AE75" si="40">SUM(N(AA44),N(AB44),N(AC44))</f>
        <v>0</v>
      </c>
      <c r="AF44" s="125"/>
      <c r="AG44" s="125"/>
      <c r="AH44" s="125"/>
      <c r="AI44" s="125"/>
    </row>
    <row r="45" spans="1:35" ht="12.75" hidden="1" customHeight="1" x14ac:dyDescent="0.2">
      <c r="A45" s="150" t="str">
        <f t="shared" si="25"/>
        <v/>
      </c>
      <c r="B45" s="151"/>
      <c r="C45" s="139"/>
      <c r="D45" s="139"/>
      <c r="E45" s="139"/>
      <c r="F45" s="139"/>
      <c r="G45" s="140">
        <f>IF(rngNumYears&lt;1,0,IFERROR(G23*IF(B45="",0,IFERROR(INDEX(Setup!$I$2:$I$6,MATCH(B45,Setup!$H$2:$H$6,0)),0)),0))</f>
        <v>0</v>
      </c>
      <c r="H45" s="140">
        <f t="shared" si="26"/>
        <v>0</v>
      </c>
      <c r="I45" s="140">
        <f>IF(rngNumYears&lt;1,0,IFERROR(I23*IF(B45="",0,IFERROR(INDEX(Setup!$I$2:$I$6,MATCH(B45,Setup!$H$2:$H$6,0)),0)),0))</f>
        <v>0</v>
      </c>
      <c r="J45" s="142">
        <f t="shared" si="27"/>
        <v>0</v>
      </c>
      <c r="K45" s="140">
        <f>IF(rngNumYears&lt;2,0,IFERROR(K23*IF(B45="",0,IFERROR(INDEX(Setup!$I$2:$I$6,MATCH(B45,Setup!$H$2:$H$6,0)),0)),0))</f>
        <v>0</v>
      </c>
      <c r="L45" s="140">
        <f t="shared" si="28"/>
        <v>0</v>
      </c>
      <c r="M45" s="140">
        <f>IF(rngNumYears&lt;2,0,IFERROR(M23*IF(B45="",0,IFERROR(INDEX(Setup!$I$2:$I$6,MATCH(B45,Setup!$H$2:$H$6,0)),0)),0))</f>
        <v>0</v>
      </c>
      <c r="N45" s="142">
        <f t="shared" si="29"/>
        <v>0</v>
      </c>
      <c r="O45" s="140">
        <f>IF(rngNumYears&lt;3,0,IFERROR(O23*IF(B45="",0,IFERROR(INDEX(Setup!$I$2:$I$6,MATCH(B45,Setup!$H$2:$H$6,0)),0)),0))</f>
        <v>0</v>
      </c>
      <c r="P45" s="140">
        <f t="shared" si="30"/>
        <v>0</v>
      </c>
      <c r="Q45" s="140">
        <f>IF(rngNumYears&lt;3,0,IFERROR(Q23*IF(B45="",0,IFERROR(INDEX(Setup!$I$2:$I$6,MATCH(B45,Setup!$H$2:$H$6,0)),0)),0))</f>
        <v>0</v>
      </c>
      <c r="R45" s="142">
        <f t="shared" si="31"/>
        <v>0</v>
      </c>
      <c r="S45" s="140">
        <f>IF(rngNumYears&lt;4,0,IFERROR(S23*IF(B45="",0,IFERROR(INDEX(Setup!$I$2:$I$6,MATCH(B45,Setup!$H$2:$H$6,0)),0)),0))</f>
        <v>0</v>
      </c>
      <c r="T45" s="140">
        <f t="shared" si="32"/>
        <v>0</v>
      </c>
      <c r="U45" s="140">
        <f>IF(rngNumYears&lt;4,0,IFERROR(U23*IF(B45="",0,IFERROR(INDEX(Setup!$I$2:$I$6,MATCH(B45,Setup!$H$2:$H$6,0)),0)),0))</f>
        <v>0</v>
      </c>
      <c r="V45" s="142">
        <f t="shared" si="33"/>
        <v>0</v>
      </c>
      <c r="W45" s="140">
        <f>IF(rngNumYears&lt;5,0,IFERROR(W23*IF(B45="",0,IFERROR(INDEX(Setup!$I$2:$I$6,MATCH(B45,Setup!$H$2:$H$6,0)),0)),0))</f>
        <v>0</v>
      </c>
      <c r="X45" s="140">
        <f t="shared" si="34"/>
        <v>0</v>
      </c>
      <c r="Y45" s="140">
        <f>IF(rngNumYears&lt;5,0,IFERROR(Y23*IF(B45="",0,IFERROR(INDEX(Setup!$I$2:$I$6,MATCH(B45,Setup!$H$2:$H$6,0)),0)),0))</f>
        <v>0</v>
      </c>
      <c r="Z45" s="142">
        <f t="shared" si="35"/>
        <v>0</v>
      </c>
      <c r="AA45" s="142">
        <f t="shared" si="36"/>
        <v>0</v>
      </c>
      <c r="AB45" s="142">
        <f t="shared" si="37"/>
        <v>0</v>
      </c>
      <c r="AC45" s="142">
        <f t="shared" si="38"/>
        <v>0</v>
      </c>
      <c r="AD45" s="143">
        <f t="shared" si="39"/>
        <v>0</v>
      </c>
      <c r="AE45" s="142">
        <f t="shared" si="40"/>
        <v>0</v>
      </c>
      <c r="AF45" s="125"/>
      <c r="AG45" s="125"/>
      <c r="AH45" s="125"/>
      <c r="AI45" s="125"/>
    </row>
    <row r="46" spans="1:35" ht="12.75" hidden="1" customHeight="1" x14ac:dyDescent="0.2">
      <c r="A46" s="150" t="str">
        <f t="shared" si="25"/>
        <v/>
      </c>
      <c r="B46" s="151"/>
      <c r="C46" s="139"/>
      <c r="D46" s="139"/>
      <c r="E46" s="139"/>
      <c r="F46" s="139"/>
      <c r="G46" s="140">
        <f>IF(rngNumYears&lt;1,0,IFERROR(G24*IF(B46="",0,IFERROR(INDEX(Setup!$I$2:$I$6,MATCH(B46,Setup!$H$2:$H$6,0)),0)),0))</f>
        <v>0</v>
      </c>
      <c r="H46" s="140">
        <f t="shared" si="26"/>
        <v>0</v>
      </c>
      <c r="I46" s="140">
        <f>IF(rngNumYears&lt;1,0,IFERROR(I24*IF(B46="",0,IFERROR(INDEX(Setup!$I$2:$I$6,MATCH(B46,Setup!$H$2:$H$6,0)),0)),0))</f>
        <v>0</v>
      </c>
      <c r="J46" s="142">
        <f t="shared" si="27"/>
        <v>0</v>
      </c>
      <c r="K46" s="140">
        <f>IF(rngNumYears&lt;2,0,IFERROR(K24*IF(B46="",0,IFERROR(INDEX(Setup!$I$2:$I$6,MATCH(B46,Setup!$H$2:$H$6,0)),0)),0))</f>
        <v>0</v>
      </c>
      <c r="L46" s="140">
        <f t="shared" si="28"/>
        <v>0</v>
      </c>
      <c r="M46" s="140">
        <f>IF(rngNumYears&lt;2,0,IFERROR(M24*IF(B46="",0,IFERROR(INDEX(Setup!$I$2:$I$6,MATCH(B46,Setup!$H$2:$H$6,0)),0)),0))</f>
        <v>0</v>
      </c>
      <c r="N46" s="142">
        <f t="shared" si="29"/>
        <v>0</v>
      </c>
      <c r="O46" s="140">
        <f>IF(rngNumYears&lt;3,0,IFERROR(O24*IF(B46="",0,IFERROR(INDEX(Setup!$I$2:$I$6,MATCH(B46,Setup!$H$2:$H$6,0)),0)),0))</f>
        <v>0</v>
      </c>
      <c r="P46" s="140">
        <f t="shared" si="30"/>
        <v>0</v>
      </c>
      <c r="Q46" s="140">
        <f>IF(rngNumYears&lt;3,0,IFERROR(Q24*IF(B46="",0,IFERROR(INDEX(Setup!$I$2:$I$6,MATCH(B46,Setup!$H$2:$H$6,0)),0)),0))</f>
        <v>0</v>
      </c>
      <c r="R46" s="142">
        <f t="shared" si="31"/>
        <v>0</v>
      </c>
      <c r="S46" s="140">
        <f>IF(rngNumYears&lt;4,0,IFERROR(S24*IF(B46="",0,IFERROR(INDEX(Setup!$I$2:$I$6,MATCH(B46,Setup!$H$2:$H$6,0)),0)),0))</f>
        <v>0</v>
      </c>
      <c r="T46" s="140">
        <f t="shared" si="32"/>
        <v>0</v>
      </c>
      <c r="U46" s="140">
        <f>IF(rngNumYears&lt;4,0,IFERROR(U24*IF(B46="",0,IFERROR(INDEX(Setup!$I$2:$I$6,MATCH(B46,Setup!$H$2:$H$6,0)),0)),0))</f>
        <v>0</v>
      </c>
      <c r="V46" s="142">
        <f t="shared" si="33"/>
        <v>0</v>
      </c>
      <c r="W46" s="140">
        <f>IF(rngNumYears&lt;5,0,IFERROR(W24*IF(B46="",0,IFERROR(INDEX(Setup!$I$2:$I$6,MATCH(B46,Setup!$H$2:$H$6,0)),0)),0))</f>
        <v>0</v>
      </c>
      <c r="X46" s="140">
        <f t="shared" si="34"/>
        <v>0</v>
      </c>
      <c r="Y46" s="140">
        <f>IF(rngNumYears&lt;5,0,IFERROR(Y24*IF(B46="",0,IFERROR(INDEX(Setup!$I$2:$I$6,MATCH(B46,Setup!$H$2:$H$6,0)),0)),0))</f>
        <v>0</v>
      </c>
      <c r="Z46" s="142">
        <f t="shared" si="35"/>
        <v>0</v>
      </c>
      <c r="AA46" s="142">
        <f t="shared" si="36"/>
        <v>0</v>
      </c>
      <c r="AB46" s="142">
        <f t="shared" si="37"/>
        <v>0</v>
      </c>
      <c r="AC46" s="142">
        <f t="shared" si="38"/>
        <v>0</v>
      </c>
      <c r="AD46" s="143">
        <f t="shared" si="39"/>
        <v>0</v>
      </c>
      <c r="AE46" s="142">
        <f t="shared" si="40"/>
        <v>0</v>
      </c>
      <c r="AF46" s="125"/>
      <c r="AG46" s="125"/>
      <c r="AH46" s="125"/>
      <c r="AI46" s="125"/>
    </row>
    <row r="47" spans="1:35" ht="12.75" hidden="1" customHeight="1" x14ac:dyDescent="0.2">
      <c r="A47" s="150" t="str">
        <f t="shared" si="25"/>
        <v/>
      </c>
      <c r="B47" s="151"/>
      <c r="C47" s="139"/>
      <c r="D47" s="139"/>
      <c r="E47" s="139"/>
      <c r="F47" s="139"/>
      <c r="G47" s="140">
        <f>IF(rngNumYears&lt;1,0,IFERROR(G25*IF(B47="",0,IFERROR(INDEX(Setup!$I$2:$I$6,MATCH(B47,Setup!$H$2:$H$6,0)),0)),0))</f>
        <v>0</v>
      </c>
      <c r="H47" s="140">
        <f t="shared" si="26"/>
        <v>0</v>
      </c>
      <c r="I47" s="140">
        <f>IF(rngNumYears&lt;1,0,IFERROR(I25*IF(B47="",0,IFERROR(INDEX(Setup!$I$2:$I$6,MATCH(B47,Setup!$H$2:$H$6,0)),0)),0))</f>
        <v>0</v>
      </c>
      <c r="J47" s="142">
        <f t="shared" si="27"/>
        <v>0</v>
      </c>
      <c r="K47" s="140">
        <f>IF(rngNumYears&lt;2,0,IFERROR(K25*IF(B47="",0,IFERROR(INDEX(Setup!$I$2:$I$6,MATCH(B47,Setup!$H$2:$H$6,0)),0)),0))</f>
        <v>0</v>
      </c>
      <c r="L47" s="140">
        <f t="shared" si="28"/>
        <v>0</v>
      </c>
      <c r="M47" s="140">
        <f>IF(rngNumYears&lt;2,0,IFERROR(M25*IF(B47="",0,IFERROR(INDEX(Setup!$I$2:$I$6,MATCH(B47,Setup!$H$2:$H$6,0)),0)),0))</f>
        <v>0</v>
      </c>
      <c r="N47" s="142">
        <f t="shared" si="29"/>
        <v>0</v>
      </c>
      <c r="O47" s="140">
        <f>IF(rngNumYears&lt;3,0,IFERROR(O25*IF(B47="",0,IFERROR(INDEX(Setup!$I$2:$I$6,MATCH(B47,Setup!$H$2:$H$6,0)),0)),0))</f>
        <v>0</v>
      </c>
      <c r="P47" s="140">
        <f t="shared" si="30"/>
        <v>0</v>
      </c>
      <c r="Q47" s="140">
        <f>IF(rngNumYears&lt;3,0,IFERROR(Q25*IF(B47="",0,IFERROR(INDEX(Setup!$I$2:$I$6,MATCH(B47,Setup!$H$2:$H$6,0)),0)),0))</f>
        <v>0</v>
      </c>
      <c r="R47" s="142">
        <f t="shared" si="31"/>
        <v>0</v>
      </c>
      <c r="S47" s="140">
        <f>IF(rngNumYears&lt;4,0,IFERROR(S25*IF(B47="",0,IFERROR(INDEX(Setup!$I$2:$I$6,MATCH(B47,Setup!$H$2:$H$6,0)),0)),0))</f>
        <v>0</v>
      </c>
      <c r="T47" s="140">
        <f t="shared" si="32"/>
        <v>0</v>
      </c>
      <c r="U47" s="140">
        <f>IF(rngNumYears&lt;4,0,IFERROR(U25*IF(B47="",0,IFERROR(INDEX(Setup!$I$2:$I$6,MATCH(B47,Setup!$H$2:$H$6,0)),0)),0))</f>
        <v>0</v>
      </c>
      <c r="V47" s="142">
        <f t="shared" si="33"/>
        <v>0</v>
      </c>
      <c r="W47" s="140">
        <f>IF(rngNumYears&lt;5,0,IFERROR(W25*IF(B47="",0,IFERROR(INDEX(Setup!$I$2:$I$6,MATCH(B47,Setup!$H$2:$H$6,0)),0)),0))</f>
        <v>0</v>
      </c>
      <c r="X47" s="140">
        <f t="shared" si="34"/>
        <v>0</v>
      </c>
      <c r="Y47" s="140">
        <f>IF(rngNumYears&lt;5,0,IFERROR(Y25*IF(B47="",0,IFERROR(INDEX(Setup!$I$2:$I$6,MATCH(B47,Setup!$H$2:$H$6,0)),0)),0))</f>
        <v>0</v>
      </c>
      <c r="Z47" s="142">
        <f t="shared" si="35"/>
        <v>0</v>
      </c>
      <c r="AA47" s="142">
        <f t="shared" si="36"/>
        <v>0</v>
      </c>
      <c r="AB47" s="142">
        <f t="shared" si="37"/>
        <v>0</v>
      </c>
      <c r="AC47" s="142">
        <f t="shared" si="38"/>
        <v>0</v>
      </c>
      <c r="AD47" s="143">
        <f t="shared" si="39"/>
        <v>0</v>
      </c>
      <c r="AE47" s="142">
        <f t="shared" si="40"/>
        <v>0</v>
      </c>
      <c r="AF47" s="125"/>
      <c r="AG47" s="125"/>
      <c r="AH47" s="125"/>
      <c r="AI47" s="125"/>
    </row>
    <row r="48" spans="1:35" ht="12.75" hidden="1" customHeight="1" x14ac:dyDescent="0.2">
      <c r="A48" s="150" t="str">
        <f t="shared" si="25"/>
        <v/>
      </c>
      <c r="B48" s="151"/>
      <c r="C48" s="139"/>
      <c r="D48" s="139"/>
      <c r="E48" s="139"/>
      <c r="F48" s="139"/>
      <c r="G48" s="140">
        <f>IF(rngNumYears&lt;1,0,IFERROR(G26*IF(B48="",0,IFERROR(INDEX(Setup!$I$2:$I$6,MATCH(B48,Setup!$H$2:$H$6,0)),0)),0))</f>
        <v>0</v>
      </c>
      <c r="H48" s="140">
        <f t="shared" si="26"/>
        <v>0</v>
      </c>
      <c r="I48" s="140">
        <f>IF(rngNumYears&lt;1,0,IFERROR(I26*IF(B48="",0,IFERROR(INDEX(Setup!$I$2:$I$6,MATCH(B48,Setup!$H$2:$H$6,0)),0)),0))</f>
        <v>0</v>
      </c>
      <c r="J48" s="142">
        <f t="shared" si="27"/>
        <v>0</v>
      </c>
      <c r="K48" s="140">
        <f>IF(rngNumYears&lt;2,0,IFERROR(K26*IF(B48="",0,IFERROR(INDEX(Setup!$I$2:$I$6,MATCH(B48,Setup!$H$2:$H$6,0)),0)),0))</f>
        <v>0</v>
      </c>
      <c r="L48" s="140">
        <f t="shared" si="28"/>
        <v>0</v>
      </c>
      <c r="M48" s="140">
        <f>IF(rngNumYears&lt;2,0,IFERROR(M26*IF(B48="",0,IFERROR(INDEX(Setup!$I$2:$I$6,MATCH(B48,Setup!$H$2:$H$6,0)),0)),0))</f>
        <v>0</v>
      </c>
      <c r="N48" s="142">
        <f t="shared" si="29"/>
        <v>0</v>
      </c>
      <c r="O48" s="140">
        <f>IF(rngNumYears&lt;3,0,IFERROR(O26*IF(B48="",0,IFERROR(INDEX(Setup!$I$2:$I$6,MATCH(B48,Setup!$H$2:$H$6,0)),0)),0))</f>
        <v>0</v>
      </c>
      <c r="P48" s="140">
        <f t="shared" si="30"/>
        <v>0</v>
      </c>
      <c r="Q48" s="140">
        <f>IF(rngNumYears&lt;3,0,IFERROR(Q26*IF(B48="",0,IFERROR(INDEX(Setup!$I$2:$I$6,MATCH(B48,Setup!$H$2:$H$6,0)),0)),0))</f>
        <v>0</v>
      </c>
      <c r="R48" s="142">
        <f t="shared" si="31"/>
        <v>0</v>
      </c>
      <c r="S48" s="140">
        <f>IF(rngNumYears&lt;4,0,IFERROR(S26*IF(B48="",0,IFERROR(INDEX(Setup!$I$2:$I$6,MATCH(B48,Setup!$H$2:$H$6,0)),0)),0))</f>
        <v>0</v>
      </c>
      <c r="T48" s="140">
        <f t="shared" si="32"/>
        <v>0</v>
      </c>
      <c r="U48" s="140">
        <f>IF(rngNumYears&lt;4,0,IFERROR(U26*IF(B48="",0,IFERROR(INDEX(Setup!$I$2:$I$6,MATCH(B48,Setup!$H$2:$H$6,0)),0)),0))</f>
        <v>0</v>
      </c>
      <c r="V48" s="142">
        <f t="shared" si="33"/>
        <v>0</v>
      </c>
      <c r="W48" s="140">
        <f>IF(rngNumYears&lt;5,0,IFERROR(W26*IF(B48="",0,IFERROR(INDEX(Setup!$I$2:$I$6,MATCH(B48,Setup!$H$2:$H$6,0)),0)),0))</f>
        <v>0</v>
      </c>
      <c r="X48" s="140">
        <f t="shared" si="34"/>
        <v>0</v>
      </c>
      <c r="Y48" s="140">
        <f>IF(rngNumYears&lt;5,0,IFERROR(Y26*IF(B48="",0,IFERROR(INDEX(Setup!$I$2:$I$6,MATCH(B48,Setup!$H$2:$H$6,0)),0)),0))</f>
        <v>0</v>
      </c>
      <c r="Z48" s="142">
        <f t="shared" si="35"/>
        <v>0</v>
      </c>
      <c r="AA48" s="142">
        <f t="shared" si="36"/>
        <v>0</v>
      </c>
      <c r="AB48" s="142">
        <f t="shared" si="37"/>
        <v>0</v>
      </c>
      <c r="AC48" s="142">
        <f t="shared" si="38"/>
        <v>0</v>
      </c>
      <c r="AD48" s="143">
        <f t="shared" si="39"/>
        <v>0</v>
      </c>
      <c r="AE48" s="142">
        <f t="shared" si="40"/>
        <v>0</v>
      </c>
      <c r="AF48" s="125"/>
      <c r="AG48" s="125"/>
      <c r="AH48" s="125"/>
      <c r="AI48" s="125"/>
    </row>
    <row r="49" spans="1:35" ht="12.75" hidden="1" customHeight="1" x14ac:dyDescent="0.2">
      <c r="A49" s="150" t="str">
        <f t="shared" si="25"/>
        <v/>
      </c>
      <c r="B49" s="151"/>
      <c r="C49" s="139"/>
      <c r="D49" s="139"/>
      <c r="E49" s="139"/>
      <c r="F49" s="139"/>
      <c r="G49" s="140">
        <f>IF(rngNumYears&lt;1,0,IFERROR(G27*IF(B49="",0,IFERROR(INDEX(Setup!$I$2:$I$6,MATCH(B49,Setup!$H$2:$H$6,0)),0)),0))</f>
        <v>0</v>
      </c>
      <c r="H49" s="140">
        <f t="shared" si="26"/>
        <v>0</v>
      </c>
      <c r="I49" s="140">
        <f>IF(rngNumYears&lt;1,0,IFERROR(I27*IF(B49="",0,IFERROR(INDEX(Setup!$I$2:$I$6,MATCH(B49,Setup!$H$2:$H$6,0)),0)),0))</f>
        <v>0</v>
      </c>
      <c r="J49" s="142">
        <f t="shared" si="27"/>
        <v>0</v>
      </c>
      <c r="K49" s="140">
        <f>IF(rngNumYears&lt;2,0,IFERROR(K27*IF(B49="",0,IFERROR(INDEX(Setup!$I$2:$I$6,MATCH(B49,Setup!$H$2:$H$6,0)),0)),0))</f>
        <v>0</v>
      </c>
      <c r="L49" s="140">
        <f t="shared" si="28"/>
        <v>0</v>
      </c>
      <c r="M49" s="140">
        <f>IF(rngNumYears&lt;2,0,IFERROR(M27*IF(B49="",0,IFERROR(INDEX(Setup!$I$2:$I$6,MATCH(B49,Setup!$H$2:$H$6,0)),0)),0))</f>
        <v>0</v>
      </c>
      <c r="N49" s="142">
        <f t="shared" si="29"/>
        <v>0</v>
      </c>
      <c r="O49" s="140">
        <f>IF(rngNumYears&lt;3,0,IFERROR(O27*IF(B49="",0,IFERROR(INDEX(Setup!$I$2:$I$6,MATCH(B49,Setup!$H$2:$H$6,0)),0)),0))</f>
        <v>0</v>
      </c>
      <c r="P49" s="140">
        <f t="shared" si="30"/>
        <v>0</v>
      </c>
      <c r="Q49" s="140">
        <f>IF(rngNumYears&lt;3,0,IFERROR(Q27*IF(B49="",0,IFERROR(INDEX(Setup!$I$2:$I$6,MATCH(B49,Setup!$H$2:$H$6,0)),0)),0))</f>
        <v>0</v>
      </c>
      <c r="R49" s="142">
        <f t="shared" si="31"/>
        <v>0</v>
      </c>
      <c r="S49" s="140">
        <f>IF(rngNumYears&lt;4,0,IFERROR(S27*IF(B49="",0,IFERROR(INDEX(Setup!$I$2:$I$6,MATCH(B49,Setup!$H$2:$H$6,0)),0)),0))</f>
        <v>0</v>
      </c>
      <c r="T49" s="140">
        <f t="shared" si="32"/>
        <v>0</v>
      </c>
      <c r="U49" s="140">
        <f>IF(rngNumYears&lt;4,0,IFERROR(U27*IF(B49="",0,IFERROR(INDEX(Setup!$I$2:$I$6,MATCH(B49,Setup!$H$2:$H$6,0)),0)),0))</f>
        <v>0</v>
      </c>
      <c r="V49" s="142">
        <f t="shared" si="33"/>
        <v>0</v>
      </c>
      <c r="W49" s="140">
        <f>IF(rngNumYears&lt;5,0,IFERROR(W27*IF(B49="",0,IFERROR(INDEX(Setup!$I$2:$I$6,MATCH(B49,Setup!$H$2:$H$6,0)),0)),0))</f>
        <v>0</v>
      </c>
      <c r="X49" s="140">
        <f t="shared" si="34"/>
        <v>0</v>
      </c>
      <c r="Y49" s="140">
        <f>IF(rngNumYears&lt;5,0,IFERROR(Y27*IF(B49="",0,IFERROR(INDEX(Setup!$I$2:$I$6,MATCH(B49,Setup!$H$2:$H$6,0)),0)),0))</f>
        <v>0</v>
      </c>
      <c r="Z49" s="142">
        <f t="shared" si="35"/>
        <v>0</v>
      </c>
      <c r="AA49" s="142">
        <f t="shared" si="36"/>
        <v>0</v>
      </c>
      <c r="AB49" s="142">
        <f t="shared" si="37"/>
        <v>0</v>
      </c>
      <c r="AC49" s="142">
        <f t="shared" si="38"/>
        <v>0</v>
      </c>
      <c r="AD49" s="143">
        <f t="shared" si="39"/>
        <v>0</v>
      </c>
      <c r="AE49" s="142">
        <f t="shared" si="40"/>
        <v>0</v>
      </c>
      <c r="AF49" s="125"/>
      <c r="AG49" s="125"/>
      <c r="AH49" s="125"/>
      <c r="AI49" s="125"/>
    </row>
    <row r="50" spans="1:35" ht="12.75" hidden="1" customHeight="1" x14ac:dyDescent="0.2">
      <c r="A50" s="150" t="str">
        <f t="shared" si="25"/>
        <v/>
      </c>
      <c r="B50" s="151"/>
      <c r="C50" s="139"/>
      <c r="D50" s="139"/>
      <c r="E50" s="139"/>
      <c r="F50" s="139"/>
      <c r="G50" s="140">
        <f>IF(rngNumYears&lt;1,0,IFERROR(G28*IF(B50="",0,IFERROR(INDEX(Setup!$I$2:$I$6,MATCH(B50,Setup!$H$2:$H$6,0)),0)),0))</f>
        <v>0</v>
      </c>
      <c r="H50" s="140">
        <f t="shared" si="26"/>
        <v>0</v>
      </c>
      <c r="I50" s="140">
        <f>IF(rngNumYears&lt;1,0,IFERROR(I28*IF(B50="",0,IFERROR(INDEX(Setup!$I$2:$I$6,MATCH(B50,Setup!$H$2:$H$6,0)),0)),0))</f>
        <v>0</v>
      </c>
      <c r="J50" s="142">
        <f t="shared" si="27"/>
        <v>0</v>
      </c>
      <c r="K50" s="140">
        <f>IF(rngNumYears&lt;2,0,IFERROR(K28*IF(B50="",0,IFERROR(INDEX(Setup!$I$2:$I$6,MATCH(B50,Setup!$H$2:$H$6,0)),0)),0))</f>
        <v>0</v>
      </c>
      <c r="L50" s="140">
        <f t="shared" si="28"/>
        <v>0</v>
      </c>
      <c r="M50" s="140">
        <f>IF(rngNumYears&lt;2,0,IFERROR(M28*IF(B50="",0,IFERROR(INDEX(Setup!$I$2:$I$6,MATCH(B50,Setup!$H$2:$H$6,0)),0)),0))</f>
        <v>0</v>
      </c>
      <c r="N50" s="142">
        <f t="shared" si="29"/>
        <v>0</v>
      </c>
      <c r="O50" s="140">
        <f>IF(rngNumYears&lt;3,0,IFERROR(O28*IF(B50="",0,IFERROR(INDEX(Setup!$I$2:$I$6,MATCH(B50,Setup!$H$2:$H$6,0)),0)),0))</f>
        <v>0</v>
      </c>
      <c r="P50" s="140">
        <f t="shared" si="30"/>
        <v>0</v>
      </c>
      <c r="Q50" s="140">
        <f>IF(rngNumYears&lt;3,0,IFERROR(Q28*IF(B50="",0,IFERROR(INDEX(Setup!$I$2:$I$6,MATCH(B50,Setup!$H$2:$H$6,0)),0)),0))</f>
        <v>0</v>
      </c>
      <c r="R50" s="142">
        <f t="shared" si="31"/>
        <v>0</v>
      </c>
      <c r="S50" s="140">
        <f>IF(rngNumYears&lt;4,0,IFERROR(S28*IF(B50="",0,IFERROR(INDEX(Setup!$I$2:$I$6,MATCH(B50,Setup!$H$2:$H$6,0)),0)),0))</f>
        <v>0</v>
      </c>
      <c r="T50" s="140">
        <f t="shared" si="32"/>
        <v>0</v>
      </c>
      <c r="U50" s="140">
        <f>IF(rngNumYears&lt;4,0,IFERROR(U28*IF(B50="",0,IFERROR(INDEX(Setup!$I$2:$I$6,MATCH(B50,Setup!$H$2:$H$6,0)),0)),0))</f>
        <v>0</v>
      </c>
      <c r="V50" s="142">
        <f t="shared" si="33"/>
        <v>0</v>
      </c>
      <c r="W50" s="140">
        <f>IF(rngNumYears&lt;5,0,IFERROR(W28*IF(B50="",0,IFERROR(INDEX(Setup!$I$2:$I$6,MATCH(B50,Setup!$H$2:$H$6,0)),0)),0))</f>
        <v>0</v>
      </c>
      <c r="X50" s="140">
        <f t="shared" si="34"/>
        <v>0</v>
      </c>
      <c r="Y50" s="140">
        <f>IF(rngNumYears&lt;5,0,IFERROR(Y28*IF(B50="",0,IFERROR(INDEX(Setup!$I$2:$I$6,MATCH(B50,Setup!$H$2:$H$6,0)),0)),0))</f>
        <v>0</v>
      </c>
      <c r="Z50" s="142">
        <f t="shared" si="35"/>
        <v>0</v>
      </c>
      <c r="AA50" s="142">
        <f t="shared" si="36"/>
        <v>0</v>
      </c>
      <c r="AB50" s="142">
        <f t="shared" si="37"/>
        <v>0</v>
      </c>
      <c r="AC50" s="142">
        <f t="shared" si="38"/>
        <v>0</v>
      </c>
      <c r="AD50" s="143">
        <f t="shared" si="39"/>
        <v>0</v>
      </c>
      <c r="AE50" s="142">
        <f t="shared" si="40"/>
        <v>0</v>
      </c>
      <c r="AF50" s="125"/>
      <c r="AG50" s="125"/>
      <c r="AH50" s="125"/>
      <c r="AI50" s="125"/>
    </row>
    <row r="51" spans="1:35" ht="12.75" hidden="1" customHeight="1" x14ac:dyDescent="0.2">
      <c r="A51" s="150" t="str">
        <f t="shared" si="25"/>
        <v/>
      </c>
      <c r="B51" s="151"/>
      <c r="C51" s="139"/>
      <c r="D51" s="139"/>
      <c r="E51" s="139"/>
      <c r="F51" s="139"/>
      <c r="G51" s="140">
        <f>IF(rngNumYears&lt;1,0,IFERROR(G29*IF(B51="",0,IFERROR(INDEX(Setup!$I$2:$I$6,MATCH(B51,Setup!$H$2:$H$6,0)),0)),0))</f>
        <v>0</v>
      </c>
      <c r="H51" s="140">
        <f t="shared" si="26"/>
        <v>0</v>
      </c>
      <c r="I51" s="140">
        <f>IF(rngNumYears&lt;1,0,IFERROR(I29*IF(B51="",0,IFERROR(INDEX(Setup!$I$2:$I$6,MATCH(B51,Setup!$H$2:$H$6,0)),0)),0))</f>
        <v>0</v>
      </c>
      <c r="J51" s="142">
        <f t="shared" si="27"/>
        <v>0</v>
      </c>
      <c r="K51" s="140">
        <f>IF(rngNumYears&lt;2,0,IFERROR(K29*IF(B51="",0,IFERROR(INDEX(Setup!$I$2:$I$6,MATCH(B51,Setup!$H$2:$H$6,0)),0)),0))</f>
        <v>0</v>
      </c>
      <c r="L51" s="140">
        <f t="shared" si="28"/>
        <v>0</v>
      </c>
      <c r="M51" s="140">
        <f>IF(rngNumYears&lt;2,0,IFERROR(M29*IF(B51="",0,IFERROR(INDEX(Setup!$I$2:$I$6,MATCH(B51,Setup!$H$2:$H$6,0)),0)),0))</f>
        <v>0</v>
      </c>
      <c r="N51" s="142">
        <f t="shared" si="29"/>
        <v>0</v>
      </c>
      <c r="O51" s="140">
        <f>IF(rngNumYears&lt;3,0,IFERROR(O29*IF(B51="",0,IFERROR(INDEX(Setup!$I$2:$I$6,MATCH(B51,Setup!$H$2:$H$6,0)),0)),0))</f>
        <v>0</v>
      </c>
      <c r="P51" s="140">
        <f t="shared" si="30"/>
        <v>0</v>
      </c>
      <c r="Q51" s="140">
        <f>IF(rngNumYears&lt;3,0,IFERROR(Q29*IF(B51="",0,IFERROR(INDEX(Setup!$I$2:$I$6,MATCH(B51,Setup!$H$2:$H$6,0)),0)),0))</f>
        <v>0</v>
      </c>
      <c r="R51" s="142">
        <f t="shared" si="31"/>
        <v>0</v>
      </c>
      <c r="S51" s="140">
        <f>IF(rngNumYears&lt;4,0,IFERROR(S29*IF(B51="",0,IFERROR(INDEX(Setup!$I$2:$I$6,MATCH(B51,Setup!$H$2:$H$6,0)),0)),0))</f>
        <v>0</v>
      </c>
      <c r="T51" s="140">
        <f t="shared" si="32"/>
        <v>0</v>
      </c>
      <c r="U51" s="140">
        <f>IF(rngNumYears&lt;4,0,IFERROR(U29*IF(B51="",0,IFERROR(INDEX(Setup!$I$2:$I$6,MATCH(B51,Setup!$H$2:$H$6,0)),0)),0))</f>
        <v>0</v>
      </c>
      <c r="V51" s="142">
        <f t="shared" si="33"/>
        <v>0</v>
      </c>
      <c r="W51" s="140">
        <f>IF(rngNumYears&lt;5,0,IFERROR(W29*IF(B51="",0,IFERROR(INDEX(Setup!$I$2:$I$6,MATCH(B51,Setup!$H$2:$H$6,0)),0)),0))</f>
        <v>0</v>
      </c>
      <c r="X51" s="140">
        <f t="shared" si="34"/>
        <v>0</v>
      </c>
      <c r="Y51" s="140">
        <f>IF(rngNumYears&lt;5,0,IFERROR(Y29*IF(B51="",0,IFERROR(INDEX(Setup!$I$2:$I$6,MATCH(B51,Setup!$H$2:$H$6,0)),0)),0))</f>
        <v>0</v>
      </c>
      <c r="Z51" s="142">
        <f t="shared" si="35"/>
        <v>0</v>
      </c>
      <c r="AA51" s="142">
        <f t="shared" si="36"/>
        <v>0</v>
      </c>
      <c r="AB51" s="142">
        <f t="shared" si="37"/>
        <v>0</v>
      </c>
      <c r="AC51" s="142">
        <f t="shared" si="38"/>
        <v>0</v>
      </c>
      <c r="AD51" s="143">
        <f t="shared" si="39"/>
        <v>0</v>
      </c>
      <c r="AE51" s="142">
        <f t="shared" si="40"/>
        <v>0</v>
      </c>
      <c r="AF51" s="125"/>
      <c r="AG51" s="125"/>
      <c r="AH51" s="125"/>
      <c r="AI51" s="125"/>
    </row>
    <row r="52" spans="1:35" ht="12.75" hidden="1" customHeight="1" x14ac:dyDescent="0.2">
      <c r="A52" s="150" t="str">
        <f t="shared" si="25"/>
        <v/>
      </c>
      <c r="B52" s="151"/>
      <c r="C52" s="139"/>
      <c r="D52" s="139"/>
      <c r="E52" s="139"/>
      <c r="F52" s="139"/>
      <c r="G52" s="140">
        <f>IF(rngNumYears&lt;1,0,IFERROR(G30*IF(B52="",0,IFERROR(INDEX(Setup!$I$2:$I$6,MATCH(B52,Setup!$H$2:$H$6,0)),0)),0))</f>
        <v>0</v>
      </c>
      <c r="H52" s="140">
        <f t="shared" si="26"/>
        <v>0</v>
      </c>
      <c r="I52" s="140">
        <f>IF(rngNumYears&lt;1,0,IFERROR(I30*IF(B52="",0,IFERROR(INDEX(Setup!$I$2:$I$6,MATCH(B52,Setup!$H$2:$H$6,0)),0)),0))</f>
        <v>0</v>
      </c>
      <c r="J52" s="142">
        <f t="shared" si="27"/>
        <v>0</v>
      </c>
      <c r="K52" s="140">
        <f>IF(rngNumYears&lt;2,0,IFERROR(K30*IF(B52="",0,IFERROR(INDEX(Setup!$I$2:$I$6,MATCH(B52,Setup!$H$2:$H$6,0)),0)),0))</f>
        <v>0</v>
      </c>
      <c r="L52" s="140">
        <f t="shared" si="28"/>
        <v>0</v>
      </c>
      <c r="M52" s="140">
        <f>IF(rngNumYears&lt;2,0,IFERROR(M30*IF(B52="",0,IFERROR(INDEX(Setup!$I$2:$I$6,MATCH(B52,Setup!$H$2:$H$6,0)),0)),0))</f>
        <v>0</v>
      </c>
      <c r="N52" s="142">
        <f t="shared" si="29"/>
        <v>0</v>
      </c>
      <c r="O52" s="140">
        <f>IF(rngNumYears&lt;3,0,IFERROR(O30*IF(B52="",0,IFERROR(INDEX(Setup!$I$2:$I$6,MATCH(B52,Setup!$H$2:$H$6,0)),0)),0))</f>
        <v>0</v>
      </c>
      <c r="P52" s="140">
        <f t="shared" si="30"/>
        <v>0</v>
      </c>
      <c r="Q52" s="140">
        <f>IF(rngNumYears&lt;3,0,IFERROR(Q30*IF(B52="",0,IFERROR(INDEX(Setup!$I$2:$I$6,MATCH(B52,Setup!$H$2:$H$6,0)),0)),0))</f>
        <v>0</v>
      </c>
      <c r="R52" s="142">
        <f t="shared" si="31"/>
        <v>0</v>
      </c>
      <c r="S52" s="140">
        <f>IF(rngNumYears&lt;4,0,IFERROR(S30*IF(B52="",0,IFERROR(INDEX(Setup!$I$2:$I$6,MATCH(B52,Setup!$H$2:$H$6,0)),0)),0))</f>
        <v>0</v>
      </c>
      <c r="T52" s="140">
        <f t="shared" si="32"/>
        <v>0</v>
      </c>
      <c r="U52" s="140">
        <f>IF(rngNumYears&lt;4,0,IFERROR(U30*IF(B52="",0,IFERROR(INDEX(Setup!$I$2:$I$6,MATCH(B52,Setup!$H$2:$H$6,0)),0)),0))</f>
        <v>0</v>
      </c>
      <c r="V52" s="142">
        <f t="shared" si="33"/>
        <v>0</v>
      </c>
      <c r="W52" s="140">
        <f>IF(rngNumYears&lt;5,0,IFERROR(W30*IF(B52="",0,IFERROR(INDEX(Setup!$I$2:$I$6,MATCH(B52,Setup!$H$2:$H$6,0)),0)),0))</f>
        <v>0</v>
      </c>
      <c r="X52" s="140">
        <f t="shared" si="34"/>
        <v>0</v>
      </c>
      <c r="Y52" s="140">
        <f>IF(rngNumYears&lt;5,0,IFERROR(Y30*IF(B52="",0,IFERROR(INDEX(Setup!$I$2:$I$6,MATCH(B52,Setup!$H$2:$H$6,0)),0)),0))</f>
        <v>0</v>
      </c>
      <c r="Z52" s="142">
        <f t="shared" si="35"/>
        <v>0</v>
      </c>
      <c r="AA52" s="142">
        <f t="shared" si="36"/>
        <v>0</v>
      </c>
      <c r="AB52" s="142">
        <f t="shared" si="37"/>
        <v>0</v>
      </c>
      <c r="AC52" s="142">
        <f t="shared" si="38"/>
        <v>0</v>
      </c>
      <c r="AD52" s="143">
        <f t="shared" si="39"/>
        <v>0</v>
      </c>
      <c r="AE52" s="142">
        <f t="shared" si="40"/>
        <v>0</v>
      </c>
      <c r="AF52" s="125"/>
      <c r="AG52" s="125"/>
      <c r="AH52" s="125"/>
      <c r="AI52" s="125"/>
    </row>
    <row r="53" spans="1:35" ht="12.75" hidden="1" customHeight="1" x14ac:dyDescent="0.2">
      <c r="A53" s="150" t="str">
        <f t="shared" si="25"/>
        <v/>
      </c>
      <c r="B53" s="151"/>
      <c r="C53" s="139"/>
      <c r="D53" s="139"/>
      <c r="E53" s="139"/>
      <c r="F53" s="139"/>
      <c r="G53" s="140">
        <f>IF(rngNumYears&lt;1,0,IFERROR(G31*IF(B53="",0,IFERROR(INDEX(Setup!$I$2:$I$6,MATCH(B53,Setup!$H$2:$H$6,0)),0)),0))</f>
        <v>0</v>
      </c>
      <c r="H53" s="140">
        <f t="shared" si="26"/>
        <v>0</v>
      </c>
      <c r="I53" s="140">
        <f>IF(rngNumYears&lt;1,0,IFERROR(I31*IF(B53="",0,IFERROR(INDEX(Setup!$I$2:$I$6,MATCH(B53,Setup!$H$2:$H$6,0)),0)),0))</f>
        <v>0</v>
      </c>
      <c r="J53" s="142">
        <f t="shared" si="27"/>
        <v>0</v>
      </c>
      <c r="K53" s="140">
        <f>IF(rngNumYears&lt;2,0,IFERROR(K31*IF(B53="",0,IFERROR(INDEX(Setup!$I$2:$I$6,MATCH(B53,Setup!$H$2:$H$6,0)),0)),0))</f>
        <v>0</v>
      </c>
      <c r="L53" s="140">
        <f t="shared" si="28"/>
        <v>0</v>
      </c>
      <c r="M53" s="140">
        <f>IF(rngNumYears&lt;2,0,IFERROR(M31*IF(B53="",0,IFERROR(INDEX(Setup!$I$2:$I$6,MATCH(B53,Setup!$H$2:$H$6,0)),0)),0))</f>
        <v>0</v>
      </c>
      <c r="N53" s="142">
        <f t="shared" si="29"/>
        <v>0</v>
      </c>
      <c r="O53" s="140">
        <f>IF(rngNumYears&lt;3,0,IFERROR(O31*IF(B53="",0,IFERROR(INDEX(Setup!$I$2:$I$6,MATCH(B53,Setup!$H$2:$H$6,0)),0)),0))</f>
        <v>0</v>
      </c>
      <c r="P53" s="140">
        <f t="shared" si="30"/>
        <v>0</v>
      </c>
      <c r="Q53" s="140">
        <f>IF(rngNumYears&lt;3,0,IFERROR(Q31*IF(B53="",0,IFERROR(INDEX(Setup!$I$2:$I$6,MATCH(B53,Setup!$H$2:$H$6,0)),0)),0))</f>
        <v>0</v>
      </c>
      <c r="R53" s="142">
        <f t="shared" si="31"/>
        <v>0</v>
      </c>
      <c r="S53" s="140">
        <f>IF(rngNumYears&lt;4,0,IFERROR(S31*IF(B53="",0,IFERROR(INDEX(Setup!$I$2:$I$6,MATCH(B53,Setup!$H$2:$H$6,0)),0)),0))</f>
        <v>0</v>
      </c>
      <c r="T53" s="140">
        <f t="shared" si="32"/>
        <v>0</v>
      </c>
      <c r="U53" s="140">
        <f>IF(rngNumYears&lt;4,0,IFERROR(U31*IF(B53="",0,IFERROR(INDEX(Setup!$I$2:$I$6,MATCH(B53,Setup!$H$2:$H$6,0)),0)),0))</f>
        <v>0</v>
      </c>
      <c r="V53" s="142">
        <f t="shared" si="33"/>
        <v>0</v>
      </c>
      <c r="W53" s="140">
        <f>IF(rngNumYears&lt;5,0,IFERROR(W31*IF(B53="",0,IFERROR(INDEX(Setup!$I$2:$I$6,MATCH(B53,Setup!$H$2:$H$6,0)),0)),0))</f>
        <v>0</v>
      </c>
      <c r="X53" s="140">
        <f t="shared" si="34"/>
        <v>0</v>
      </c>
      <c r="Y53" s="140">
        <f>IF(rngNumYears&lt;5,0,IFERROR(Y31*IF(B53="",0,IFERROR(INDEX(Setup!$I$2:$I$6,MATCH(B53,Setup!$H$2:$H$6,0)),0)),0))</f>
        <v>0</v>
      </c>
      <c r="Z53" s="142">
        <f t="shared" si="35"/>
        <v>0</v>
      </c>
      <c r="AA53" s="142">
        <f t="shared" si="36"/>
        <v>0</v>
      </c>
      <c r="AB53" s="142">
        <f t="shared" si="37"/>
        <v>0</v>
      </c>
      <c r="AC53" s="142">
        <f t="shared" si="38"/>
        <v>0</v>
      </c>
      <c r="AD53" s="143">
        <f t="shared" si="39"/>
        <v>0</v>
      </c>
      <c r="AE53" s="142">
        <f t="shared" si="40"/>
        <v>0</v>
      </c>
      <c r="AF53" s="125"/>
      <c r="AG53" s="125"/>
      <c r="AH53" s="125"/>
      <c r="AI53" s="125"/>
    </row>
    <row r="54" spans="1:35" ht="12.75" customHeight="1" x14ac:dyDescent="0.2">
      <c r="A54" s="161" t="s">
        <v>158</v>
      </c>
      <c r="B54" s="161"/>
      <c r="C54" s="161"/>
      <c r="D54" s="161"/>
      <c r="E54" s="161"/>
      <c r="F54" s="161"/>
      <c r="G54" s="144">
        <f>SUM(G34:INDEX(G:G,ROW()-1))</f>
        <v>0</v>
      </c>
      <c r="H54" s="144">
        <f>SUM(H34:INDEX(H:H,ROW()-1))</f>
        <v>0</v>
      </c>
      <c r="I54" s="144">
        <f>SUM(I34:INDEX(I:I,ROW()-1))</f>
        <v>0</v>
      </c>
      <c r="J54" s="145">
        <f t="shared" si="27"/>
        <v>0</v>
      </c>
      <c r="K54" s="144">
        <f>SUM(K34:INDEX(K:K,ROW()-1))</f>
        <v>0</v>
      </c>
      <c r="L54" s="144">
        <f>SUM(L34:INDEX(L:L,ROW()-1))</f>
        <v>0</v>
      </c>
      <c r="M54" s="144">
        <f>SUM(M34:INDEX(M:M,ROW()-1))</f>
        <v>0</v>
      </c>
      <c r="N54" s="145">
        <f t="shared" si="29"/>
        <v>0</v>
      </c>
      <c r="O54" s="144">
        <f>SUM(O34:INDEX(O:O,ROW()-1))</f>
        <v>0</v>
      </c>
      <c r="P54" s="144">
        <f>SUM(P34:INDEX(P:P,ROW()-1))</f>
        <v>0</v>
      </c>
      <c r="Q54" s="144">
        <f>SUM(Q34:INDEX(Q:Q,ROW()-1))</f>
        <v>0</v>
      </c>
      <c r="R54" s="145">
        <f t="shared" si="31"/>
        <v>0</v>
      </c>
      <c r="S54" s="144">
        <f>SUM(S34:INDEX(S:S,ROW()-1))</f>
        <v>0</v>
      </c>
      <c r="T54" s="144">
        <f>SUM(T34:INDEX(T:T,ROW()-1))</f>
        <v>0</v>
      </c>
      <c r="U54" s="144">
        <f>SUM(U34:INDEX(U:U,ROW()-1))</f>
        <v>0</v>
      </c>
      <c r="V54" s="145">
        <f t="shared" si="33"/>
        <v>0</v>
      </c>
      <c r="W54" s="144">
        <f>SUM(W34:INDEX(W:W,ROW()-1))</f>
        <v>0</v>
      </c>
      <c r="X54" s="144">
        <f>SUM(X34:INDEX(X:X,ROW()-1))</f>
        <v>0</v>
      </c>
      <c r="Y54" s="144">
        <f>SUM(Y34:INDEX(Y:Y,ROW()-1))</f>
        <v>0</v>
      </c>
      <c r="Z54" s="145">
        <f t="shared" si="35"/>
        <v>0</v>
      </c>
      <c r="AA54" s="145">
        <f t="shared" si="36"/>
        <v>0</v>
      </c>
      <c r="AB54" s="145">
        <f t="shared" si="37"/>
        <v>0</v>
      </c>
      <c r="AC54" s="145">
        <f t="shared" si="38"/>
        <v>0</v>
      </c>
      <c r="AD54" s="146">
        <f t="shared" si="39"/>
        <v>0</v>
      </c>
      <c r="AE54" s="145">
        <f t="shared" si="40"/>
        <v>0</v>
      </c>
      <c r="AF54" s="125"/>
      <c r="AG54" s="125"/>
      <c r="AH54" s="125"/>
      <c r="AI54" s="125"/>
    </row>
    <row r="55" spans="1:35" ht="12.75" customHeight="1" x14ac:dyDescent="0.2">
      <c r="A55" s="161" t="s">
        <v>159</v>
      </c>
      <c r="B55" s="161"/>
      <c r="C55" s="161"/>
      <c r="D55" s="161"/>
      <c r="E55" s="161"/>
      <c r="F55" s="161"/>
      <c r="G55" s="144">
        <f>SUM(G32,G54)</f>
        <v>0</v>
      </c>
      <c r="H55" s="144">
        <f>SUM(H32,H54)</f>
        <v>0</v>
      </c>
      <c r="I55" s="144">
        <f>SUM(I32,I54)</f>
        <v>0</v>
      </c>
      <c r="J55" s="145">
        <f t="shared" si="27"/>
        <v>0</v>
      </c>
      <c r="K55" s="144">
        <f>SUM(K32,K54)</f>
        <v>0</v>
      </c>
      <c r="L55" s="144">
        <f>SUM(L32,L54)</f>
        <v>0</v>
      </c>
      <c r="M55" s="144">
        <f>SUM(M32,M54)</f>
        <v>0</v>
      </c>
      <c r="N55" s="145">
        <f t="shared" si="29"/>
        <v>0</v>
      </c>
      <c r="O55" s="144">
        <f>SUM(O32,O54)</f>
        <v>0</v>
      </c>
      <c r="P55" s="144">
        <f>SUM(P32,P54)</f>
        <v>0</v>
      </c>
      <c r="Q55" s="144">
        <f>SUM(Q32,Q54)</f>
        <v>0</v>
      </c>
      <c r="R55" s="145">
        <f t="shared" si="31"/>
        <v>0</v>
      </c>
      <c r="S55" s="144">
        <f>SUM(S32,S54)</f>
        <v>0</v>
      </c>
      <c r="T55" s="144">
        <f>SUM(T32,T54)</f>
        <v>0</v>
      </c>
      <c r="U55" s="144">
        <f>SUM(U32,U54)</f>
        <v>0</v>
      </c>
      <c r="V55" s="145">
        <f t="shared" si="33"/>
        <v>0</v>
      </c>
      <c r="W55" s="144">
        <f>SUM(W32,W54)</f>
        <v>0</v>
      </c>
      <c r="X55" s="144">
        <f>SUM(X32,X54)</f>
        <v>0</v>
      </c>
      <c r="Y55" s="144">
        <f>SUM(Y32,Y54)</f>
        <v>0</v>
      </c>
      <c r="Z55" s="145">
        <f t="shared" si="35"/>
        <v>0</v>
      </c>
      <c r="AA55" s="145">
        <f t="shared" si="36"/>
        <v>0</v>
      </c>
      <c r="AB55" s="145">
        <f t="shared" si="37"/>
        <v>0</v>
      </c>
      <c r="AC55" s="145">
        <f t="shared" si="38"/>
        <v>0</v>
      </c>
      <c r="AD55" s="146">
        <f t="shared" si="39"/>
        <v>0</v>
      </c>
      <c r="AE55" s="145">
        <f t="shared" si="40"/>
        <v>0</v>
      </c>
      <c r="AF55" s="125"/>
      <c r="AG55" s="125"/>
      <c r="AH55" s="125"/>
      <c r="AI55" s="125"/>
    </row>
    <row r="56" spans="1:35" ht="12.75" customHeight="1" x14ac:dyDescent="0.2">
      <c r="A56" s="164" t="s">
        <v>244</v>
      </c>
      <c r="B56" s="164"/>
      <c r="C56" s="164"/>
      <c r="D56" s="164"/>
      <c r="E56" s="164"/>
      <c r="F56" s="164"/>
      <c r="G56" s="147"/>
      <c r="H56" s="147"/>
      <c r="I56" s="147"/>
      <c r="J56" s="148"/>
      <c r="K56" s="147"/>
      <c r="L56" s="147"/>
      <c r="M56" s="147"/>
      <c r="N56" s="148"/>
      <c r="O56" s="147"/>
      <c r="P56" s="147"/>
      <c r="Q56" s="147"/>
      <c r="R56" s="148"/>
      <c r="S56" s="147"/>
      <c r="T56" s="147"/>
      <c r="U56" s="147"/>
      <c r="V56" s="148"/>
      <c r="W56" s="147"/>
      <c r="X56" s="147"/>
      <c r="Y56" s="147"/>
      <c r="Z56" s="148"/>
      <c r="AA56" s="148"/>
      <c r="AB56" s="148"/>
      <c r="AC56" s="148"/>
      <c r="AD56" s="149"/>
      <c r="AE56" s="148">
        <f t="shared" si="40"/>
        <v>0</v>
      </c>
      <c r="AF56" s="125"/>
      <c r="AG56" s="125"/>
      <c r="AH56" s="125"/>
      <c r="AI56" s="125"/>
    </row>
    <row r="57" spans="1:35" x14ac:dyDescent="0.2">
      <c r="A57" s="160"/>
      <c r="B57" s="160"/>
      <c r="C57" s="160"/>
      <c r="D57" s="160"/>
      <c r="E57" s="160"/>
      <c r="F57" s="160"/>
      <c r="G57" s="140"/>
      <c r="H57" s="140"/>
      <c r="I57" s="140"/>
      <c r="J57" s="142">
        <f>IF(rngNumYears&lt;1,0,N(G57)+IF(UPPER(rngIncludeCash)="YES",N(H57),0)+IF(UPPER(rngIncludeInKind)="YES",N(I57),0))</f>
        <v>0</v>
      </c>
      <c r="K57" s="140"/>
      <c r="L57" s="140"/>
      <c r="M57" s="140"/>
      <c r="N57" s="142">
        <f>IF(rngNumYears&lt;2,0,N(K57)+IF(UPPER(rngIncludeCash)="YES",N(L57),0)+IF(UPPER(rngIncludeInKind)="YES",N(M57),0))</f>
        <v>0</v>
      </c>
      <c r="O57" s="140"/>
      <c r="P57" s="140"/>
      <c r="Q57" s="140"/>
      <c r="R57" s="142">
        <f>IF(rngNumYears&lt;3,0,N(O57)+IF(UPPER(rngIncludeCash)="YES",N(P57),0)+IF(UPPER(rngIncludeInKind)="YES",N(Q57),0))</f>
        <v>0</v>
      </c>
      <c r="S57" s="140"/>
      <c r="T57" s="140"/>
      <c r="U57" s="140"/>
      <c r="V57" s="142">
        <f>IF(rngNumYears&lt;4,0,N(S57)+IF(UPPER(rngIncludeCash)="YES",N(T57),0)+IF(UPPER(rngIncludeInKind)="YES",N(U57),0))</f>
        <v>0</v>
      </c>
      <c r="W57" s="140"/>
      <c r="X57" s="140"/>
      <c r="Y57" s="140"/>
      <c r="Z57" s="142">
        <f>IF(rngNumYears&lt;5,0,N(W57)+IF(UPPER(rngIncludeCash)="YES",N(X57),0)+IF(UPPER(rngIncludeInKind)="YES",N(Y57),0))</f>
        <v>0</v>
      </c>
      <c r="AA57" s="142">
        <f>IF(rngNumYears&gt;=1,N(G57),0)+IF(rngNumYears&gt;=2,N(K57),0)+IF(rngNumYears&gt;=3,N(O57),0)+IF(rngNumYears&gt;=4,N(S57),0)+IF(rngNumYears&gt;=5,N(W57),0)</f>
        <v>0</v>
      </c>
      <c r="AB57" s="142">
        <f>IF(UPPER(rngIncludeCash)="YES",IF(rngNumYears&gt;=1,N(H57),0)+IF(rngNumYears&gt;=2,N(L57),0)+IF(rngNumYears&gt;=3,N(P57),0)+IF(rngNumYears&gt;=4,N(T57),0)+IF(rngNumYears&gt;=5,N(X57),0),0)</f>
        <v>0</v>
      </c>
      <c r="AC57" s="142">
        <f>IF(UPPER(rngIncludeInKind)="YES",IF(rngNumYears&gt;=1,N(I57),0)+IF(rngNumYears&gt;=2,N(M57),0)+IF(rngNumYears&gt;=3,N(Q57),0)+IF(rngNumYears&gt;=4,N(U57),0)+IF(rngNumYears&gt;=5,N(Y57),0),0)</f>
        <v>0</v>
      </c>
      <c r="AD57" s="143">
        <f>IF(AA57=0,0,(AB57+AC57)/AA57)</f>
        <v>0</v>
      </c>
      <c r="AE57" s="142">
        <f t="shared" si="40"/>
        <v>0</v>
      </c>
      <c r="AF57" s="125"/>
      <c r="AG57" s="125"/>
      <c r="AH57" s="125"/>
      <c r="AI57" s="125"/>
    </row>
    <row r="58" spans="1:35" x14ac:dyDescent="0.2">
      <c r="A58" s="160"/>
      <c r="B58" s="160"/>
      <c r="C58" s="160"/>
      <c r="D58" s="160"/>
      <c r="E58" s="160"/>
      <c r="F58" s="160"/>
      <c r="G58" s="140"/>
      <c r="H58" s="140"/>
      <c r="I58" s="140"/>
      <c r="J58" s="142">
        <f>IF(rngNumYears&lt;1,0,N(G58)+IF(UPPER(rngIncludeCash)="YES",N(H58),0)+IF(UPPER(rngIncludeInKind)="YES",N(I58),0))</f>
        <v>0</v>
      </c>
      <c r="K58" s="140"/>
      <c r="L58" s="140"/>
      <c r="M58" s="140"/>
      <c r="N58" s="142">
        <f>IF(rngNumYears&lt;2,0,N(K58)+IF(UPPER(rngIncludeCash)="YES",N(L58),0)+IF(UPPER(rngIncludeInKind)="YES",N(M58),0))</f>
        <v>0</v>
      </c>
      <c r="O58" s="140"/>
      <c r="P58" s="140"/>
      <c r="Q58" s="140"/>
      <c r="R58" s="142">
        <f>IF(rngNumYears&lt;3,0,N(O58)+IF(UPPER(rngIncludeCash)="YES",N(P58),0)+IF(UPPER(rngIncludeInKind)="YES",N(Q58),0))</f>
        <v>0</v>
      </c>
      <c r="S58" s="140"/>
      <c r="T58" s="140"/>
      <c r="U58" s="140"/>
      <c r="V58" s="142">
        <f>IF(rngNumYears&lt;4,0,N(S58)+IF(UPPER(rngIncludeCash)="YES",N(T58),0)+IF(UPPER(rngIncludeInKind)="YES",N(U58),0))</f>
        <v>0</v>
      </c>
      <c r="W58" s="140"/>
      <c r="X58" s="140"/>
      <c r="Y58" s="140"/>
      <c r="Z58" s="142">
        <f>IF(rngNumYears&lt;5,0,N(W58)+IF(UPPER(rngIncludeCash)="YES",N(X58),0)+IF(UPPER(rngIncludeInKind)="YES",N(Y58),0))</f>
        <v>0</v>
      </c>
      <c r="AA58" s="142">
        <f>IF(rngNumYears&gt;=1,N(G58),0)+IF(rngNumYears&gt;=2,N(K58),0)+IF(rngNumYears&gt;=3,N(O58),0)+IF(rngNumYears&gt;=4,N(S58),0)+IF(rngNumYears&gt;=5,N(W58),0)</f>
        <v>0</v>
      </c>
      <c r="AB58" s="142">
        <f>IF(UPPER(rngIncludeCash)="YES",IF(rngNumYears&gt;=1,N(H58),0)+IF(rngNumYears&gt;=2,N(L58),0)+IF(rngNumYears&gt;=3,N(P58),0)+IF(rngNumYears&gt;=4,N(T58),0)+IF(rngNumYears&gt;=5,N(X58),0),0)</f>
        <v>0</v>
      </c>
      <c r="AC58" s="142">
        <f>IF(UPPER(rngIncludeInKind)="YES",IF(rngNumYears&gt;=1,N(I58),0)+IF(rngNumYears&gt;=2,N(M58),0)+IF(rngNumYears&gt;=3,N(Q58),0)+IF(rngNumYears&gt;=4,N(U58),0)+IF(rngNumYears&gt;=5,N(Y58),0),0)</f>
        <v>0</v>
      </c>
      <c r="AD58" s="143">
        <f>IF(AA58=0,0,(AB58+AC58)/AA58)</f>
        <v>0</v>
      </c>
      <c r="AE58" s="142">
        <f t="shared" si="40"/>
        <v>0</v>
      </c>
      <c r="AF58" s="125"/>
      <c r="AG58" s="125"/>
      <c r="AH58" s="125"/>
      <c r="AI58" s="125"/>
    </row>
    <row r="59" spans="1:35" x14ac:dyDescent="0.2">
      <c r="A59" s="160"/>
      <c r="B59" s="160"/>
      <c r="C59" s="160"/>
      <c r="D59" s="160"/>
      <c r="E59" s="160"/>
      <c r="F59" s="160"/>
      <c r="G59" s="140"/>
      <c r="H59" s="140"/>
      <c r="I59" s="140"/>
      <c r="J59" s="142">
        <f>IF(rngNumYears&lt;1,0,N(G59)+IF(UPPER(rngIncludeCash)="YES",N(H59),0)+IF(UPPER(rngIncludeInKind)="YES",N(I59),0))</f>
        <v>0</v>
      </c>
      <c r="K59" s="140"/>
      <c r="L59" s="140"/>
      <c r="M59" s="140"/>
      <c r="N59" s="142">
        <f>IF(rngNumYears&lt;2,0,N(K59)+IF(UPPER(rngIncludeCash)="YES",N(L59),0)+IF(UPPER(rngIncludeInKind)="YES",N(M59),0))</f>
        <v>0</v>
      </c>
      <c r="O59" s="140"/>
      <c r="P59" s="140"/>
      <c r="Q59" s="140"/>
      <c r="R59" s="142">
        <f>IF(rngNumYears&lt;3,0,N(O59)+IF(UPPER(rngIncludeCash)="YES",N(P59),0)+IF(UPPER(rngIncludeInKind)="YES",N(Q59),0))</f>
        <v>0</v>
      </c>
      <c r="S59" s="140"/>
      <c r="T59" s="140"/>
      <c r="U59" s="140"/>
      <c r="V59" s="142">
        <f>IF(rngNumYears&lt;4,0,N(S59)+IF(UPPER(rngIncludeCash)="YES",N(T59),0)+IF(UPPER(rngIncludeInKind)="YES",N(U59),0))</f>
        <v>0</v>
      </c>
      <c r="W59" s="140"/>
      <c r="X59" s="140"/>
      <c r="Y59" s="140"/>
      <c r="Z59" s="142">
        <f>IF(rngNumYears&lt;5,0,N(W59)+IF(UPPER(rngIncludeCash)="YES",N(X59),0)+IF(UPPER(rngIncludeInKind)="YES",N(Y59),0))</f>
        <v>0</v>
      </c>
      <c r="AA59" s="142">
        <f>IF(rngNumYears&gt;=1,N(G59),0)+IF(rngNumYears&gt;=2,N(K59),0)+IF(rngNumYears&gt;=3,N(O59),0)+IF(rngNumYears&gt;=4,N(S59),0)+IF(rngNumYears&gt;=5,N(W59),0)</f>
        <v>0</v>
      </c>
      <c r="AB59" s="142">
        <f>IF(UPPER(rngIncludeCash)="YES",IF(rngNumYears&gt;=1,N(H59),0)+IF(rngNumYears&gt;=2,N(L59),0)+IF(rngNumYears&gt;=3,N(P59),0)+IF(rngNumYears&gt;=4,N(T59),0)+IF(rngNumYears&gt;=5,N(X59),0),0)</f>
        <v>0</v>
      </c>
      <c r="AC59" s="142">
        <f>IF(UPPER(rngIncludeInKind)="YES",IF(rngNumYears&gt;=1,N(I59),0)+IF(rngNumYears&gt;=2,N(M59),0)+IF(rngNumYears&gt;=3,N(Q59),0)+IF(rngNumYears&gt;=4,N(U59),0)+IF(rngNumYears&gt;=5,N(Y59),0),0)</f>
        <v>0</v>
      </c>
      <c r="AD59" s="143">
        <f>IF(AA59=0,0,(AB59+AC59)/AA59)</f>
        <v>0</v>
      </c>
      <c r="AE59" s="142">
        <f t="shared" si="40"/>
        <v>0</v>
      </c>
      <c r="AF59" s="125"/>
      <c r="AG59" s="125"/>
      <c r="AH59" s="125"/>
      <c r="AI59" s="125"/>
    </row>
    <row r="60" spans="1:35" x14ac:dyDescent="0.2">
      <c r="A60" s="160"/>
      <c r="B60" s="160"/>
      <c r="C60" s="160"/>
      <c r="D60" s="160"/>
      <c r="E60" s="160"/>
      <c r="F60" s="160"/>
      <c r="G60" s="140"/>
      <c r="H60" s="140"/>
      <c r="I60" s="140"/>
      <c r="J60" s="142">
        <f>IF(rngNumYears&lt;1,0,N(G60)+IF(UPPER(rngIncludeCash)="YES",N(H60),0)+IF(UPPER(rngIncludeInKind)="YES",N(I60),0))</f>
        <v>0</v>
      </c>
      <c r="K60" s="140"/>
      <c r="L60" s="140"/>
      <c r="M60" s="140"/>
      <c r="N60" s="142">
        <f>IF(rngNumYears&lt;2,0,N(K60)+IF(UPPER(rngIncludeCash)="YES",N(L60),0)+IF(UPPER(rngIncludeInKind)="YES",N(M60),0))</f>
        <v>0</v>
      </c>
      <c r="O60" s="140"/>
      <c r="P60" s="140"/>
      <c r="Q60" s="140"/>
      <c r="R60" s="142">
        <f>IF(rngNumYears&lt;3,0,N(O60)+IF(UPPER(rngIncludeCash)="YES",N(P60),0)+IF(UPPER(rngIncludeInKind)="YES",N(Q60),0))</f>
        <v>0</v>
      </c>
      <c r="S60" s="140"/>
      <c r="T60" s="140"/>
      <c r="U60" s="140"/>
      <c r="V60" s="142">
        <f>IF(rngNumYears&lt;4,0,N(S60)+IF(UPPER(rngIncludeCash)="YES",N(T60),0)+IF(UPPER(rngIncludeInKind)="YES",N(U60),0))</f>
        <v>0</v>
      </c>
      <c r="W60" s="140"/>
      <c r="X60" s="140"/>
      <c r="Y60" s="140"/>
      <c r="Z60" s="142">
        <f>IF(rngNumYears&lt;5,0,N(W60)+IF(UPPER(rngIncludeCash)="YES",N(X60),0)+IF(UPPER(rngIncludeInKind)="YES",N(Y60),0))</f>
        <v>0</v>
      </c>
      <c r="AA60" s="142">
        <f>IF(rngNumYears&gt;=1,N(G60),0)+IF(rngNumYears&gt;=2,N(K60),0)+IF(rngNumYears&gt;=3,N(O60),0)+IF(rngNumYears&gt;=4,N(S60),0)+IF(rngNumYears&gt;=5,N(W60),0)</f>
        <v>0</v>
      </c>
      <c r="AB60" s="142">
        <f>IF(UPPER(rngIncludeCash)="YES",IF(rngNumYears&gt;=1,N(H60),0)+IF(rngNumYears&gt;=2,N(L60),0)+IF(rngNumYears&gt;=3,N(P60),0)+IF(rngNumYears&gt;=4,N(T60),0)+IF(rngNumYears&gt;=5,N(X60),0),0)</f>
        <v>0</v>
      </c>
      <c r="AC60" s="142">
        <f>IF(UPPER(rngIncludeInKind)="YES",IF(rngNumYears&gt;=1,N(I60),0)+IF(rngNumYears&gt;=2,N(M60),0)+IF(rngNumYears&gt;=3,N(Q60),0)+IF(rngNumYears&gt;=4,N(U60),0)+IF(rngNumYears&gt;=5,N(Y60),0),0)</f>
        <v>0</v>
      </c>
      <c r="AD60" s="143">
        <f>IF(AA60=0,0,(AB60+AC60)/AA60)</f>
        <v>0</v>
      </c>
      <c r="AE60" s="142">
        <f t="shared" si="40"/>
        <v>0</v>
      </c>
      <c r="AF60" s="125"/>
      <c r="AG60" s="125"/>
      <c r="AH60" s="125"/>
      <c r="AI60" s="125"/>
    </row>
    <row r="61" spans="1:35" x14ac:dyDescent="0.2">
      <c r="A61" s="161" t="s">
        <v>237</v>
      </c>
      <c r="B61" s="161"/>
      <c r="C61" s="161"/>
      <c r="D61" s="161"/>
      <c r="E61" s="161"/>
      <c r="F61" s="161"/>
      <c r="G61" s="144">
        <f>SUM(G57,G58,G59,G60)</f>
        <v>0</v>
      </c>
      <c r="H61" s="144">
        <f>SUM(H57,H58,H59,H60)</f>
        <v>0</v>
      </c>
      <c r="I61" s="144">
        <f>SUM(I57,I58,I59,I60)</f>
        <v>0</v>
      </c>
      <c r="J61" s="145">
        <f>IF(rngNumYears&lt;1,0,N(G61)+IF(UPPER(rngIncludeCash)="YES",N(H61),0)+IF(UPPER(rngIncludeInKind)="YES",N(I61),0))</f>
        <v>0</v>
      </c>
      <c r="K61" s="144">
        <f>SUM(K57,K58,K59,K60)</f>
        <v>0</v>
      </c>
      <c r="L61" s="144">
        <f>SUM(L57,L58,L59,L60)</f>
        <v>0</v>
      </c>
      <c r="M61" s="144">
        <f>SUM(M57,M58,M59,M60)</f>
        <v>0</v>
      </c>
      <c r="N61" s="145">
        <f>IF(rngNumYears&lt;2,0,N(K61)+IF(UPPER(rngIncludeCash)="YES",N(L61),0)+IF(UPPER(rngIncludeInKind)="YES",N(M61),0))</f>
        <v>0</v>
      </c>
      <c r="O61" s="144">
        <f>SUM(O57,O58,O59,O60)</f>
        <v>0</v>
      </c>
      <c r="P61" s="144">
        <f>SUM(P57,P58,P59,P60)</f>
        <v>0</v>
      </c>
      <c r="Q61" s="144">
        <f>SUM(Q57,Q58,Q59,Q60)</f>
        <v>0</v>
      </c>
      <c r="R61" s="145">
        <f>IF(rngNumYears&lt;3,0,N(O61)+IF(UPPER(rngIncludeCash)="YES",N(P61),0)+IF(UPPER(rngIncludeInKind)="YES",N(Q61),0))</f>
        <v>0</v>
      </c>
      <c r="S61" s="144">
        <f>SUM(S57,S58,S59,S60)</f>
        <v>0</v>
      </c>
      <c r="T61" s="144">
        <f>SUM(T57,T58,T59,T60)</f>
        <v>0</v>
      </c>
      <c r="U61" s="144">
        <f>SUM(U57,U58,U59,U60)</f>
        <v>0</v>
      </c>
      <c r="V61" s="145">
        <f>IF(rngNumYears&lt;4,0,N(S61)+IF(UPPER(rngIncludeCash)="YES",N(T61),0)+IF(UPPER(rngIncludeInKind)="YES",N(U61),0))</f>
        <v>0</v>
      </c>
      <c r="W61" s="144">
        <f>SUM(W57,W58,W59,W60)</f>
        <v>0</v>
      </c>
      <c r="X61" s="144">
        <f>SUM(X57,X58,X59,X60)</f>
        <v>0</v>
      </c>
      <c r="Y61" s="144">
        <f>SUM(Y57,Y58,Y59,Y60)</f>
        <v>0</v>
      </c>
      <c r="Z61" s="145">
        <f>IF(rngNumYears&lt;5,0,N(W61)+IF(UPPER(rngIncludeCash)="YES",N(X61),0)+IF(UPPER(rngIncludeInKind)="YES",N(Y61),0))</f>
        <v>0</v>
      </c>
      <c r="AA61" s="145">
        <f>IF(rngNumYears&gt;=1,N(G61),0)+IF(rngNumYears&gt;=2,N(K61),0)+IF(rngNumYears&gt;=3,N(O61),0)+IF(rngNumYears&gt;=4,N(S61),0)+IF(rngNumYears&gt;=5,N(W61),0)</f>
        <v>0</v>
      </c>
      <c r="AB61" s="145">
        <f>IF(UPPER(rngIncludeCash)="YES",IF(rngNumYears&gt;=1,N(H61),0)+IF(rngNumYears&gt;=2,N(L61),0)+IF(rngNumYears&gt;=3,N(P61),0)+IF(rngNumYears&gt;=4,N(T61),0)+IF(rngNumYears&gt;=5,N(X61),0),0)</f>
        <v>0</v>
      </c>
      <c r="AC61" s="145">
        <f>IF(UPPER(rngIncludeInKind)="YES",IF(rngNumYears&gt;=1,N(I61),0)+IF(rngNumYears&gt;=2,N(M61),0)+IF(rngNumYears&gt;=3,N(Q61),0)+IF(rngNumYears&gt;=4,N(U61),0)+IF(rngNumYears&gt;=5,N(Y61),0),0)</f>
        <v>0</v>
      </c>
      <c r="AD61" s="146">
        <f>IF(AA61=0,0,(AB61+AC61)/AA61)</f>
        <v>0</v>
      </c>
      <c r="AE61" s="145">
        <f t="shared" si="40"/>
        <v>0</v>
      </c>
      <c r="AF61" s="125"/>
      <c r="AG61" s="125"/>
      <c r="AH61" s="125"/>
      <c r="AI61" s="125"/>
    </row>
    <row r="62" spans="1:35" ht="13.9" customHeight="1" x14ac:dyDescent="0.2">
      <c r="A62" s="164" t="s">
        <v>141</v>
      </c>
      <c r="B62" s="164"/>
      <c r="C62" s="164"/>
      <c r="D62" s="164"/>
      <c r="E62" s="164"/>
      <c r="F62" s="164"/>
      <c r="G62" s="147"/>
      <c r="H62" s="147"/>
      <c r="I62" s="147"/>
      <c r="J62" s="148"/>
      <c r="K62" s="147"/>
      <c r="L62" s="147"/>
      <c r="M62" s="147"/>
      <c r="N62" s="148"/>
      <c r="O62" s="147"/>
      <c r="P62" s="147"/>
      <c r="Q62" s="147"/>
      <c r="R62" s="148"/>
      <c r="S62" s="147"/>
      <c r="T62" s="147"/>
      <c r="U62" s="147"/>
      <c r="V62" s="148"/>
      <c r="W62" s="147"/>
      <c r="X62" s="147"/>
      <c r="Y62" s="147"/>
      <c r="Z62" s="148"/>
      <c r="AA62" s="148"/>
      <c r="AB62" s="148"/>
      <c r="AC62" s="148"/>
      <c r="AD62" s="149"/>
      <c r="AE62" s="148">
        <f t="shared" si="40"/>
        <v>0</v>
      </c>
      <c r="AF62" s="125"/>
      <c r="AG62" s="125"/>
      <c r="AH62" s="125"/>
      <c r="AI62" s="125"/>
    </row>
    <row r="63" spans="1:35" x14ac:dyDescent="0.2">
      <c r="A63" s="160"/>
      <c r="B63" s="160"/>
      <c r="C63" s="160"/>
      <c r="D63" s="160"/>
      <c r="E63" s="160"/>
      <c r="F63" s="160"/>
      <c r="G63" s="140"/>
      <c r="H63" s="140"/>
      <c r="I63" s="140"/>
      <c r="J63" s="142">
        <f>IF(rngNumYears&lt;1,0,N(G63)+IF(UPPER(rngIncludeCash)="YES",N(H63),0)+IF(UPPER(rngIncludeInKind)="YES",N(I63),0))</f>
        <v>0</v>
      </c>
      <c r="K63" s="140"/>
      <c r="L63" s="140"/>
      <c r="M63" s="140"/>
      <c r="N63" s="142">
        <f>IF(rngNumYears&lt;2,0,N(K63)+IF(UPPER(rngIncludeCash)="YES",N(L63),0)+IF(UPPER(rngIncludeInKind)="YES",N(M63),0))</f>
        <v>0</v>
      </c>
      <c r="O63" s="140"/>
      <c r="P63" s="140"/>
      <c r="Q63" s="140"/>
      <c r="R63" s="142">
        <f>IF(rngNumYears&lt;3,0,N(O63)+IF(UPPER(rngIncludeCash)="YES",N(P63),0)+IF(UPPER(rngIncludeInKind)="YES",N(Q63),0))</f>
        <v>0</v>
      </c>
      <c r="S63" s="140"/>
      <c r="T63" s="140"/>
      <c r="U63" s="140"/>
      <c r="V63" s="142">
        <f>IF(rngNumYears&lt;4,0,N(S63)+IF(UPPER(rngIncludeCash)="YES",N(T63),0)+IF(UPPER(rngIncludeInKind)="YES",N(U63),0))</f>
        <v>0</v>
      </c>
      <c r="W63" s="140"/>
      <c r="X63" s="140"/>
      <c r="Y63" s="140"/>
      <c r="Z63" s="142">
        <f>IF(rngNumYears&lt;5,0,N(W63)+IF(UPPER(rngIncludeCash)="YES",N(X63),0)+IF(UPPER(rngIncludeInKind)="YES",N(Y63),0))</f>
        <v>0</v>
      </c>
      <c r="AA63" s="142">
        <f>IF(rngNumYears&gt;=1,N(G63),0)+IF(rngNumYears&gt;=2,N(K63),0)+IF(rngNumYears&gt;=3,N(O63),0)+IF(rngNumYears&gt;=4,N(S63),0)+IF(rngNumYears&gt;=5,N(W63),0)</f>
        <v>0</v>
      </c>
      <c r="AB63" s="142">
        <f>IF(UPPER(rngIncludeCash)="YES",IF(rngNumYears&gt;=1,N(H63),0)+IF(rngNumYears&gt;=2,N(L63),0)+IF(rngNumYears&gt;=3,N(P63),0)+IF(rngNumYears&gt;=4,N(T63),0)+IF(rngNumYears&gt;=5,N(X63),0),0)</f>
        <v>0</v>
      </c>
      <c r="AC63" s="142">
        <f>IF(UPPER(rngIncludeInKind)="YES",IF(rngNumYears&gt;=1,N(I63),0)+IF(rngNumYears&gt;=2,N(M63),0)+IF(rngNumYears&gt;=3,N(Q63),0)+IF(rngNumYears&gt;=4,N(U63),0)+IF(rngNumYears&gt;=5,N(Y63),0),0)</f>
        <v>0</v>
      </c>
      <c r="AD63" s="143">
        <f>IF(AA63=0,0,(AB63+AC63)/AA63)</f>
        <v>0</v>
      </c>
      <c r="AE63" s="142">
        <f t="shared" si="40"/>
        <v>0</v>
      </c>
      <c r="AF63" s="125"/>
      <c r="AG63" s="125"/>
      <c r="AH63" s="125"/>
      <c r="AI63" s="125"/>
    </row>
    <row r="64" spans="1:35" ht="18" hidden="1" customHeight="1" x14ac:dyDescent="0.2">
      <c r="A64" s="163"/>
      <c r="B64" s="163"/>
      <c r="C64" s="163"/>
      <c r="D64" s="163"/>
      <c r="E64" s="163"/>
      <c r="F64" s="163"/>
      <c r="G64" s="140"/>
      <c r="H64" s="140"/>
      <c r="I64" s="140"/>
      <c r="J64" s="142"/>
      <c r="K64" s="140"/>
      <c r="L64" s="140"/>
      <c r="M64" s="140"/>
      <c r="N64" s="142"/>
      <c r="O64" s="140"/>
      <c r="P64" s="140"/>
      <c r="Q64" s="140"/>
      <c r="R64" s="142"/>
      <c r="S64" s="140"/>
      <c r="T64" s="140"/>
      <c r="U64" s="140"/>
      <c r="V64" s="142"/>
      <c r="W64" s="140"/>
      <c r="X64" s="140"/>
      <c r="Y64" s="140"/>
      <c r="Z64" s="142"/>
      <c r="AA64" s="142"/>
      <c r="AB64" s="142"/>
      <c r="AC64" s="142"/>
      <c r="AD64" s="143"/>
      <c r="AE64" s="142">
        <f t="shared" si="40"/>
        <v>0</v>
      </c>
      <c r="AF64" s="125"/>
      <c r="AG64" s="125"/>
      <c r="AH64" s="125"/>
      <c r="AI64" s="125"/>
    </row>
    <row r="65" spans="1:35" ht="18" customHeight="1" x14ac:dyDescent="0.2">
      <c r="A65" s="160"/>
      <c r="B65" s="160"/>
      <c r="C65" s="160"/>
      <c r="D65" s="160"/>
      <c r="E65" s="160"/>
      <c r="F65" s="160"/>
      <c r="G65" s="140"/>
      <c r="H65" s="140"/>
      <c r="I65" s="140"/>
      <c r="J65" s="142">
        <f>IF(rngNumYears&lt;1,0,N(G65)+IF(UPPER(rngIncludeCash)="YES",N(H65),0)+IF(UPPER(rngIncludeInKind)="YES",N(I65),0))</f>
        <v>0</v>
      </c>
      <c r="K65" s="140"/>
      <c r="L65" s="140"/>
      <c r="M65" s="140"/>
      <c r="N65" s="142">
        <f>IF(rngNumYears&lt;2,0,N(K65)+IF(UPPER(rngIncludeCash)="YES",N(L65),0)+IF(UPPER(rngIncludeInKind)="YES",N(M65),0))</f>
        <v>0</v>
      </c>
      <c r="O65" s="140"/>
      <c r="P65" s="140"/>
      <c r="Q65" s="140"/>
      <c r="R65" s="142">
        <f>IF(rngNumYears&lt;3,0,N(O65)+IF(UPPER(rngIncludeCash)="YES",N(P65),0)+IF(UPPER(rngIncludeInKind)="YES",N(Q65),0))</f>
        <v>0</v>
      </c>
      <c r="S65" s="140"/>
      <c r="T65" s="140"/>
      <c r="U65" s="140"/>
      <c r="V65" s="142">
        <f>IF(rngNumYears&lt;4,0,N(S65)+IF(UPPER(rngIncludeCash)="YES",N(T65),0)+IF(UPPER(rngIncludeInKind)="YES",N(U65),0))</f>
        <v>0</v>
      </c>
      <c r="W65" s="140"/>
      <c r="X65" s="140"/>
      <c r="Y65" s="140"/>
      <c r="Z65" s="142">
        <f>IF(rngNumYears&lt;5,0,N(W65)+IF(UPPER(rngIncludeCash)="YES",N(X65),0)+IF(UPPER(rngIncludeInKind)="YES",N(Y65),0))</f>
        <v>0</v>
      </c>
      <c r="AA65" s="142">
        <f>IF(rngNumYears&gt;=1,N(G65),0)+IF(rngNumYears&gt;=2,N(K65),0)+IF(rngNumYears&gt;=3,N(O65),0)+IF(rngNumYears&gt;=4,N(S65),0)+IF(rngNumYears&gt;=5,N(W65),0)</f>
        <v>0</v>
      </c>
      <c r="AB65" s="142">
        <f>IF(UPPER(rngIncludeCash)="YES",IF(rngNumYears&gt;=1,N(H65),0)+IF(rngNumYears&gt;=2,N(L65),0)+IF(rngNumYears&gt;=3,N(P65),0)+IF(rngNumYears&gt;=4,N(T65),0)+IF(rngNumYears&gt;=5,N(X65),0),0)</f>
        <v>0</v>
      </c>
      <c r="AC65" s="142">
        <f>IF(UPPER(rngIncludeInKind)="YES",IF(rngNumYears&gt;=1,N(I65),0)+IF(rngNumYears&gt;=2,N(M65),0)+IF(rngNumYears&gt;=3,N(Q65),0)+IF(rngNumYears&gt;=4,N(U65),0)+IF(rngNumYears&gt;=5,N(Y65),0),0)</f>
        <v>0</v>
      </c>
      <c r="AD65" s="143">
        <f>IF(AA65=0,0,(AB65+AC65)/AA65)</f>
        <v>0</v>
      </c>
      <c r="AE65" s="142">
        <f t="shared" si="40"/>
        <v>0</v>
      </c>
      <c r="AF65" s="125"/>
      <c r="AG65" s="125"/>
      <c r="AH65" s="125"/>
      <c r="AI65" s="125"/>
    </row>
    <row r="66" spans="1:35" x14ac:dyDescent="0.2">
      <c r="A66" s="160"/>
      <c r="B66" s="160"/>
      <c r="C66" s="160"/>
      <c r="D66" s="160"/>
      <c r="E66" s="160"/>
      <c r="F66" s="160"/>
      <c r="G66" s="140"/>
      <c r="H66" s="140"/>
      <c r="I66" s="140"/>
      <c r="J66" s="142">
        <f>IF(rngNumYears&lt;1,0,N(G66)+IF(UPPER(rngIncludeCash)="YES",N(H66),0)+IF(UPPER(rngIncludeInKind)="YES",N(I66),0))</f>
        <v>0</v>
      </c>
      <c r="K66" s="140"/>
      <c r="L66" s="140"/>
      <c r="M66" s="140"/>
      <c r="N66" s="142">
        <f>IF(rngNumYears&lt;2,0,N(K66)+IF(UPPER(rngIncludeCash)="YES",N(L66),0)+IF(UPPER(rngIncludeInKind)="YES",N(M66),0))</f>
        <v>0</v>
      </c>
      <c r="O66" s="140"/>
      <c r="P66" s="140"/>
      <c r="Q66" s="140"/>
      <c r="R66" s="142">
        <f>IF(rngNumYears&lt;3,0,N(O66)+IF(UPPER(rngIncludeCash)="YES",N(P66),0)+IF(UPPER(rngIncludeInKind)="YES",N(Q66),0))</f>
        <v>0</v>
      </c>
      <c r="S66" s="140"/>
      <c r="T66" s="140"/>
      <c r="U66" s="140"/>
      <c r="V66" s="142">
        <f>IF(rngNumYears&lt;4,0,N(S66)+IF(UPPER(rngIncludeCash)="YES",N(T66),0)+IF(UPPER(rngIncludeInKind)="YES",N(U66),0))</f>
        <v>0</v>
      </c>
      <c r="W66" s="140"/>
      <c r="X66" s="140"/>
      <c r="Y66" s="140"/>
      <c r="Z66" s="142">
        <f>IF(rngNumYears&lt;5,0,N(W66)+IF(UPPER(rngIncludeCash)="YES",N(X66),0)+IF(UPPER(rngIncludeInKind)="YES",N(Y66),0))</f>
        <v>0</v>
      </c>
      <c r="AA66" s="142">
        <f>IF(rngNumYears&gt;=1,N(G66),0)+IF(rngNumYears&gt;=2,N(K66),0)+IF(rngNumYears&gt;=3,N(O66),0)+IF(rngNumYears&gt;=4,N(S66),0)+IF(rngNumYears&gt;=5,N(W66),0)</f>
        <v>0</v>
      </c>
      <c r="AB66" s="142">
        <f>IF(UPPER(rngIncludeCash)="YES",IF(rngNumYears&gt;=1,N(H66),0)+IF(rngNumYears&gt;=2,N(L66),0)+IF(rngNumYears&gt;=3,N(P66),0)+IF(rngNumYears&gt;=4,N(T66),0)+IF(rngNumYears&gt;=5,N(X66),0),0)</f>
        <v>0</v>
      </c>
      <c r="AC66" s="142">
        <f>IF(UPPER(rngIncludeInKind)="YES",IF(rngNumYears&gt;=1,N(I66),0)+IF(rngNumYears&gt;=2,N(M66),0)+IF(rngNumYears&gt;=3,N(Q66),0)+IF(rngNumYears&gt;=4,N(U66),0)+IF(rngNumYears&gt;=5,N(Y66),0),0)</f>
        <v>0</v>
      </c>
      <c r="AD66" s="143">
        <f>IF(AA66=0,0,(AB66+AC66)/AA66)</f>
        <v>0</v>
      </c>
      <c r="AE66" s="142">
        <f t="shared" si="40"/>
        <v>0</v>
      </c>
      <c r="AF66" s="125"/>
      <c r="AG66" s="125"/>
      <c r="AH66" s="125"/>
      <c r="AI66" s="125"/>
    </row>
    <row r="67" spans="1:35" ht="18" customHeight="1" x14ac:dyDescent="0.2">
      <c r="A67" s="161" t="s">
        <v>4</v>
      </c>
      <c r="B67" s="161"/>
      <c r="C67" s="161"/>
      <c r="D67" s="161"/>
      <c r="E67" s="161"/>
      <c r="F67" s="161"/>
      <c r="G67" s="144">
        <f>SUM(G63,G65,G66)</f>
        <v>0</v>
      </c>
      <c r="H67" s="144">
        <f>SUM(H63,H65,H66)</f>
        <v>0</v>
      </c>
      <c r="I67" s="144">
        <f>SUM(I63,I65,I66)</f>
        <v>0</v>
      </c>
      <c r="J67" s="145">
        <f>IF(rngNumYears&lt;1,0,N(G67)+IF(UPPER(rngIncludeCash)="YES",N(H67),0)+IF(UPPER(rngIncludeInKind)="YES",N(I67),0))</f>
        <v>0</v>
      </c>
      <c r="K67" s="144">
        <f>SUM(K63,K65,K66)</f>
        <v>0</v>
      </c>
      <c r="L67" s="144">
        <f>SUM(L63,L65,L66)</f>
        <v>0</v>
      </c>
      <c r="M67" s="144">
        <f>SUM(M63,M65,M66)</f>
        <v>0</v>
      </c>
      <c r="N67" s="145">
        <f>IF(rngNumYears&lt;2,0,N(K67)+IF(UPPER(rngIncludeCash)="YES",N(L67),0)+IF(UPPER(rngIncludeInKind)="YES",N(M67),0))</f>
        <v>0</v>
      </c>
      <c r="O67" s="144">
        <f>SUM(O63,O65,O66)</f>
        <v>0</v>
      </c>
      <c r="P67" s="144">
        <f>SUM(P63,P65,P66)</f>
        <v>0</v>
      </c>
      <c r="Q67" s="144">
        <f>SUM(Q63,Q65,Q66)</f>
        <v>0</v>
      </c>
      <c r="R67" s="145">
        <f>IF(rngNumYears&lt;3,0,N(O67)+IF(UPPER(rngIncludeCash)="YES",N(P67),0)+IF(UPPER(rngIncludeInKind)="YES",N(Q67),0))</f>
        <v>0</v>
      </c>
      <c r="S67" s="144">
        <f>SUM(S63,S65,S66)</f>
        <v>0</v>
      </c>
      <c r="T67" s="144">
        <f>SUM(T63,T65,T66)</f>
        <v>0</v>
      </c>
      <c r="U67" s="144">
        <f>SUM(U63,U65,U66)</f>
        <v>0</v>
      </c>
      <c r="V67" s="145">
        <f>IF(rngNumYears&lt;4,0,N(S67)+IF(UPPER(rngIncludeCash)="YES",N(T67),0)+IF(UPPER(rngIncludeInKind)="YES",N(U67),0))</f>
        <v>0</v>
      </c>
      <c r="W67" s="144">
        <f>SUM(W63,W65,W66)</f>
        <v>0</v>
      </c>
      <c r="X67" s="144">
        <f>SUM(X63,X65,X66)</f>
        <v>0</v>
      </c>
      <c r="Y67" s="144">
        <f>SUM(Y63,Y65,Y66)</f>
        <v>0</v>
      </c>
      <c r="Z67" s="145">
        <f>IF(rngNumYears&lt;5,0,N(W67)+IF(UPPER(rngIncludeCash)="YES",N(X67),0)+IF(UPPER(rngIncludeInKind)="YES",N(Y67),0))</f>
        <v>0</v>
      </c>
      <c r="AA67" s="145">
        <f>IF(rngNumYears&gt;=1,N(G67),0)+IF(rngNumYears&gt;=2,N(K67),0)+IF(rngNumYears&gt;=3,N(O67),0)+IF(rngNumYears&gt;=4,N(S67),0)+IF(rngNumYears&gt;=5,N(W67),0)</f>
        <v>0</v>
      </c>
      <c r="AB67" s="145">
        <f>IF(UPPER(rngIncludeCash)="YES",IF(rngNumYears&gt;=1,N(H67),0)+IF(rngNumYears&gt;=2,N(L67),0)+IF(rngNumYears&gt;=3,N(P67),0)+IF(rngNumYears&gt;=4,N(T67),0)+IF(rngNumYears&gt;=5,N(X67),0),0)</f>
        <v>0</v>
      </c>
      <c r="AC67" s="145">
        <f>IF(UPPER(rngIncludeInKind)="YES",IF(rngNumYears&gt;=1,N(I67),0)+IF(rngNumYears&gt;=2,N(M67),0)+IF(rngNumYears&gt;=3,N(Q67),0)+IF(rngNumYears&gt;=4,N(U67),0)+IF(rngNumYears&gt;=5,N(Y67),0),0)</f>
        <v>0</v>
      </c>
      <c r="AD67" s="146">
        <f>IF(AA67=0,0,(AB67+AC67)/AA67)</f>
        <v>0</v>
      </c>
      <c r="AE67" s="145">
        <f t="shared" si="40"/>
        <v>0</v>
      </c>
      <c r="AF67" s="125"/>
      <c r="AG67" s="125"/>
      <c r="AH67" s="125"/>
      <c r="AI67" s="125"/>
    </row>
    <row r="68" spans="1:35" x14ac:dyDescent="0.2">
      <c r="A68" s="164" t="s">
        <v>220</v>
      </c>
      <c r="B68" s="164"/>
      <c r="C68" s="164"/>
      <c r="D68" s="164"/>
      <c r="E68" s="164"/>
      <c r="F68" s="164"/>
      <c r="G68" s="147"/>
      <c r="H68" s="147"/>
      <c r="I68" s="147"/>
      <c r="J68" s="148"/>
      <c r="K68" s="147"/>
      <c r="L68" s="147"/>
      <c r="M68" s="147"/>
      <c r="N68" s="148"/>
      <c r="O68" s="147"/>
      <c r="P68" s="147"/>
      <c r="Q68" s="147"/>
      <c r="R68" s="148"/>
      <c r="S68" s="147"/>
      <c r="T68" s="147"/>
      <c r="U68" s="147"/>
      <c r="V68" s="148"/>
      <c r="W68" s="147"/>
      <c r="X68" s="147"/>
      <c r="Y68" s="147"/>
      <c r="Z68" s="148"/>
      <c r="AA68" s="148"/>
      <c r="AB68" s="148"/>
      <c r="AC68" s="148"/>
      <c r="AD68" s="149"/>
      <c r="AE68" s="148">
        <f t="shared" si="40"/>
        <v>0</v>
      </c>
      <c r="AF68" s="125"/>
      <c r="AG68" s="125"/>
      <c r="AH68" s="125"/>
      <c r="AI68" s="125"/>
    </row>
    <row r="69" spans="1:35" ht="13.9" customHeight="1" x14ac:dyDescent="0.2">
      <c r="A69" s="160"/>
      <c r="B69" s="160"/>
      <c r="C69" s="160"/>
      <c r="D69" s="160"/>
      <c r="E69" s="160"/>
      <c r="F69" s="160"/>
      <c r="G69" s="140"/>
      <c r="H69" s="140"/>
      <c r="I69" s="140"/>
      <c r="J69" s="142">
        <f>IF(rngNumYears&lt;1,0,N(G69)+IF(UPPER(rngIncludeCash)="YES",N(H69),0)+IF(UPPER(rngIncludeInKind)="YES",N(I69),0))</f>
        <v>0</v>
      </c>
      <c r="K69" s="140"/>
      <c r="L69" s="140"/>
      <c r="M69" s="140"/>
      <c r="N69" s="142">
        <f>IF(rngNumYears&lt;2,0,N(K69)+IF(UPPER(rngIncludeCash)="YES",N(L69),0)+IF(UPPER(rngIncludeInKind)="YES",N(M69),0))</f>
        <v>0</v>
      </c>
      <c r="O69" s="140"/>
      <c r="P69" s="140"/>
      <c r="Q69" s="140"/>
      <c r="R69" s="142">
        <f>IF(rngNumYears&lt;3,0,N(O69)+IF(UPPER(rngIncludeCash)="YES",N(P69),0)+IF(UPPER(rngIncludeInKind)="YES",N(Q69),0))</f>
        <v>0</v>
      </c>
      <c r="S69" s="140"/>
      <c r="T69" s="140"/>
      <c r="U69" s="140"/>
      <c r="V69" s="142">
        <f>IF(rngNumYears&lt;4,0,N(S69)+IF(UPPER(rngIncludeCash)="YES",N(T69),0)+IF(UPPER(rngIncludeInKind)="YES",N(U69),0))</f>
        <v>0</v>
      </c>
      <c r="W69" s="140"/>
      <c r="X69" s="140"/>
      <c r="Y69" s="140"/>
      <c r="Z69" s="142">
        <f>IF(rngNumYears&lt;5,0,N(W69)+IF(UPPER(rngIncludeCash)="YES",N(X69),0)+IF(UPPER(rngIncludeInKind)="YES",N(Y69),0))</f>
        <v>0</v>
      </c>
      <c r="AA69" s="142">
        <f>IF(rngNumYears&gt;=1,N(G69),0)+IF(rngNumYears&gt;=2,N(K69),0)+IF(rngNumYears&gt;=3,N(O69),0)+IF(rngNumYears&gt;=4,N(S69),0)+IF(rngNumYears&gt;=5,N(W69),0)</f>
        <v>0</v>
      </c>
      <c r="AB69" s="142">
        <f>IF(UPPER(rngIncludeCash)="YES",IF(rngNumYears&gt;=1,N(H69),0)+IF(rngNumYears&gt;=2,N(L69),0)+IF(rngNumYears&gt;=3,N(P69),0)+IF(rngNumYears&gt;=4,N(T69),0)+IF(rngNumYears&gt;=5,N(X69),0),0)</f>
        <v>0</v>
      </c>
      <c r="AC69" s="142">
        <f>IF(UPPER(rngIncludeInKind)="YES",IF(rngNumYears&gt;=1,N(I69),0)+IF(rngNumYears&gt;=2,N(M69),0)+IF(rngNumYears&gt;=3,N(Q69),0)+IF(rngNumYears&gt;=4,N(U69),0)+IF(rngNumYears&gt;=5,N(Y69),0),0)</f>
        <v>0</v>
      </c>
      <c r="AD69" s="143">
        <f>IF(AA69=0,0,(AB69+AC69)/AA69)</f>
        <v>0</v>
      </c>
      <c r="AE69" s="142">
        <f t="shared" si="40"/>
        <v>0</v>
      </c>
      <c r="AF69" s="125"/>
      <c r="AG69" s="125"/>
      <c r="AH69" s="125"/>
      <c r="AI69" s="125"/>
    </row>
    <row r="70" spans="1:35" ht="13.9" customHeight="1" x14ac:dyDescent="0.2">
      <c r="A70" s="160"/>
      <c r="B70" s="160"/>
      <c r="C70" s="160"/>
      <c r="D70" s="160"/>
      <c r="E70" s="160"/>
      <c r="F70" s="160"/>
      <c r="G70" s="140"/>
      <c r="H70" s="140"/>
      <c r="I70" s="140"/>
      <c r="J70" s="142">
        <f>IF(rngNumYears&lt;1,0,N(G70)+IF(UPPER(rngIncludeCash)="YES",N(H70),0)+IF(UPPER(rngIncludeInKind)="YES",N(I70),0))</f>
        <v>0</v>
      </c>
      <c r="K70" s="140"/>
      <c r="L70" s="140"/>
      <c r="M70" s="140"/>
      <c r="N70" s="142">
        <f>IF(rngNumYears&lt;2,0,N(K70)+IF(UPPER(rngIncludeCash)="YES",N(L70),0)+IF(UPPER(rngIncludeInKind)="YES",N(M70),0))</f>
        <v>0</v>
      </c>
      <c r="O70" s="140"/>
      <c r="P70" s="140"/>
      <c r="Q70" s="140"/>
      <c r="R70" s="142">
        <f>IF(rngNumYears&lt;3,0,N(O70)+IF(UPPER(rngIncludeCash)="YES",N(P70),0)+IF(UPPER(rngIncludeInKind)="YES",N(Q70),0))</f>
        <v>0</v>
      </c>
      <c r="S70" s="140"/>
      <c r="T70" s="140"/>
      <c r="U70" s="140"/>
      <c r="V70" s="142">
        <f>IF(rngNumYears&lt;4,0,N(S70)+IF(UPPER(rngIncludeCash)="YES",N(T70),0)+IF(UPPER(rngIncludeInKind)="YES",N(U70),0))</f>
        <v>0</v>
      </c>
      <c r="W70" s="140"/>
      <c r="X70" s="140"/>
      <c r="Y70" s="140"/>
      <c r="Z70" s="142">
        <f>IF(rngNumYears&lt;5,0,N(W70)+IF(UPPER(rngIncludeCash)="YES",N(X70),0)+IF(UPPER(rngIncludeInKind)="YES",N(Y70),0))</f>
        <v>0</v>
      </c>
      <c r="AA70" s="142">
        <f>IF(rngNumYears&gt;=1,N(G70),0)+IF(rngNumYears&gt;=2,N(K70),0)+IF(rngNumYears&gt;=3,N(O70),0)+IF(rngNumYears&gt;=4,N(S70),0)+IF(rngNumYears&gt;=5,N(W70),0)</f>
        <v>0</v>
      </c>
      <c r="AB70" s="142">
        <f>IF(UPPER(rngIncludeCash)="YES",IF(rngNumYears&gt;=1,N(H70),0)+IF(rngNumYears&gt;=2,N(L70),0)+IF(rngNumYears&gt;=3,N(P70),0)+IF(rngNumYears&gt;=4,N(T70),0)+IF(rngNumYears&gt;=5,N(X70),0),0)</f>
        <v>0</v>
      </c>
      <c r="AC70" s="142">
        <f>IF(UPPER(rngIncludeInKind)="YES",IF(rngNumYears&gt;=1,N(I70),0)+IF(rngNumYears&gt;=2,N(M70),0)+IF(rngNumYears&gt;=3,N(Q70),0)+IF(rngNumYears&gt;=4,N(U70),0)+IF(rngNumYears&gt;=5,N(Y70),0),0)</f>
        <v>0</v>
      </c>
      <c r="AD70" s="143">
        <f>IF(AA70=0,0,(AB70+AC70)/AA70)</f>
        <v>0</v>
      </c>
      <c r="AE70" s="142">
        <f t="shared" si="40"/>
        <v>0</v>
      </c>
      <c r="AF70" s="125"/>
      <c r="AG70" s="125"/>
      <c r="AH70" s="125"/>
      <c r="AI70" s="125"/>
    </row>
    <row r="71" spans="1:35" ht="13.9" customHeight="1" x14ac:dyDescent="0.2">
      <c r="A71" s="160"/>
      <c r="B71" s="160"/>
      <c r="C71" s="160"/>
      <c r="D71" s="160"/>
      <c r="E71" s="160"/>
      <c r="F71" s="160"/>
      <c r="G71" s="140"/>
      <c r="H71" s="140"/>
      <c r="I71" s="140"/>
      <c r="J71" s="142">
        <f>IF(rngNumYears&lt;1,0,N(G71)+IF(UPPER(rngIncludeCash)="YES",N(H71),0)+IF(UPPER(rngIncludeInKind)="YES",N(I71),0))</f>
        <v>0</v>
      </c>
      <c r="K71" s="140"/>
      <c r="L71" s="140"/>
      <c r="M71" s="140"/>
      <c r="N71" s="142">
        <f>IF(rngNumYears&lt;2,0,N(K71)+IF(UPPER(rngIncludeCash)="YES",N(L71),0)+IF(UPPER(rngIncludeInKind)="YES",N(M71),0))</f>
        <v>0</v>
      </c>
      <c r="O71" s="140"/>
      <c r="P71" s="140"/>
      <c r="Q71" s="140"/>
      <c r="R71" s="142">
        <f>IF(rngNumYears&lt;3,0,N(O71)+IF(UPPER(rngIncludeCash)="YES",N(P71),0)+IF(UPPER(rngIncludeInKind)="YES",N(Q71),0))</f>
        <v>0</v>
      </c>
      <c r="S71" s="140"/>
      <c r="T71" s="140"/>
      <c r="U71" s="140"/>
      <c r="V71" s="142">
        <f>IF(rngNumYears&lt;4,0,N(S71)+IF(UPPER(rngIncludeCash)="YES",N(T71),0)+IF(UPPER(rngIncludeInKind)="YES",N(U71),0))</f>
        <v>0</v>
      </c>
      <c r="W71" s="140"/>
      <c r="X71" s="140"/>
      <c r="Y71" s="140"/>
      <c r="Z71" s="142">
        <f>IF(rngNumYears&lt;5,0,N(W71)+IF(UPPER(rngIncludeCash)="YES",N(X71),0)+IF(UPPER(rngIncludeInKind)="YES",N(Y71),0))</f>
        <v>0</v>
      </c>
      <c r="AA71" s="142">
        <f>IF(rngNumYears&gt;=1,N(G71),0)+IF(rngNumYears&gt;=2,N(K71),0)+IF(rngNumYears&gt;=3,N(O71),0)+IF(rngNumYears&gt;=4,N(S71),0)+IF(rngNumYears&gt;=5,N(W71),0)</f>
        <v>0</v>
      </c>
      <c r="AB71" s="142">
        <f>IF(UPPER(rngIncludeCash)="YES",IF(rngNumYears&gt;=1,N(H71),0)+IF(rngNumYears&gt;=2,N(L71),0)+IF(rngNumYears&gt;=3,N(P71),0)+IF(rngNumYears&gt;=4,N(T71),0)+IF(rngNumYears&gt;=5,N(X71),0),0)</f>
        <v>0</v>
      </c>
      <c r="AC71" s="142">
        <f>IF(UPPER(rngIncludeInKind)="YES",IF(rngNumYears&gt;=1,N(I71),0)+IF(rngNumYears&gt;=2,N(M71),0)+IF(rngNumYears&gt;=3,N(Q71),0)+IF(rngNumYears&gt;=4,N(U71),0)+IF(rngNumYears&gt;=5,N(Y71),0),0)</f>
        <v>0</v>
      </c>
      <c r="AD71" s="143">
        <f>IF(AA71=0,0,(AB71+AC71)/AA71)</f>
        <v>0</v>
      </c>
      <c r="AE71" s="142">
        <f t="shared" si="40"/>
        <v>0</v>
      </c>
      <c r="AF71" s="125"/>
      <c r="AG71" s="125"/>
      <c r="AH71" s="125"/>
      <c r="AI71" s="125"/>
    </row>
    <row r="72" spans="1:35" ht="15" customHeight="1" x14ac:dyDescent="0.2">
      <c r="A72" s="161" t="s">
        <v>238</v>
      </c>
      <c r="B72" s="161"/>
      <c r="C72" s="161"/>
      <c r="D72" s="161"/>
      <c r="E72" s="161"/>
      <c r="F72" s="161"/>
      <c r="G72" s="144">
        <f>SUM(G69,G70,G71)</f>
        <v>0</v>
      </c>
      <c r="H72" s="144">
        <f>SUM(H69,H70,H71)</f>
        <v>0</v>
      </c>
      <c r="I72" s="144">
        <f>SUM(I69,I70,I71)</f>
        <v>0</v>
      </c>
      <c r="J72" s="145">
        <f>IF(rngNumYears&lt;1,0,N(G72)+IF(UPPER(rngIncludeCash)="YES",N(H72),0)+IF(UPPER(rngIncludeInKind)="YES",N(I72),0))</f>
        <v>0</v>
      </c>
      <c r="K72" s="144">
        <f>SUM(K69,K70,K71)</f>
        <v>0</v>
      </c>
      <c r="L72" s="144">
        <f>SUM(L69,L70,L71)</f>
        <v>0</v>
      </c>
      <c r="M72" s="144">
        <f>SUM(M69,M70,M71)</f>
        <v>0</v>
      </c>
      <c r="N72" s="145">
        <f>IF(rngNumYears&lt;2,0,N(K72)+IF(UPPER(rngIncludeCash)="YES",N(L72),0)+IF(UPPER(rngIncludeInKind)="YES",N(M72),0))</f>
        <v>0</v>
      </c>
      <c r="O72" s="144">
        <f>SUM(O69,O70,O71)</f>
        <v>0</v>
      </c>
      <c r="P72" s="144">
        <f>SUM(P69,P70,P71)</f>
        <v>0</v>
      </c>
      <c r="Q72" s="144">
        <f>SUM(Q69,Q70,Q71)</f>
        <v>0</v>
      </c>
      <c r="R72" s="145">
        <f>IF(rngNumYears&lt;3,0,N(O72)+IF(UPPER(rngIncludeCash)="YES",N(P72),0)+IF(UPPER(rngIncludeInKind)="YES",N(Q72),0))</f>
        <v>0</v>
      </c>
      <c r="S72" s="144">
        <f>SUM(S69,S70,S71)</f>
        <v>0</v>
      </c>
      <c r="T72" s="144">
        <f>SUM(T69,T70,T71)</f>
        <v>0</v>
      </c>
      <c r="U72" s="144">
        <f>SUM(U69,U70,U71)</f>
        <v>0</v>
      </c>
      <c r="V72" s="145">
        <f>IF(rngNumYears&lt;4,0,N(S72)+IF(UPPER(rngIncludeCash)="YES",N(T72),0)+IF(UPPER(rngIncludeInKind)="YES",N(U72),0))</f>
        <v>0</v>
      </c>
      <c r="W72" s="144">
        <f>SUM(W69,W70,W71)</f>
        <v>0</v>
      </c>
      <c r="X72" s="144">
        <f>SUM(X69,X70,X71)</f>
        <v>0</v>
      </c>
      <c r="Y72" s="144">
        <f>SUM(Y69,Y70,Y71)</f>
        <v>0</v>
      </c>
      <c r="Z72" s="145">
        <f>IF(rngNumYears&lt;5,0,N(W72)+IF(UPPER(rngIncludeCash)="YES",N(X72),0)+IF(UPPER(rngIncludeInKind)="YES",N(Y72),0))</f>
        <v>0</v>
      </c>
      <c r="AA72" s="145">
        <f>IF(rngNumYears&gt;=1,N(G72),0)+IF(rngNumYears&gt;=2,N(K72),0)+IF(rngNumYears&gt;=3,N(O72),0)+IF(rngNumYears&gt;=4,N(S72),0)+IF(rngNumYears&gt;=5,N(W72),0)</f>
        <v>0</v>
      </c>
      <c r="AB72" s="145">
        <f>IF(UPPER(rngIncludeCash)="YES",IF(rngNumYears&gt;=1,N(H72),0)+IF(rngNumYears&gt;=2,N(L72),0)+IF(rngNumYears&gt;=3,N(P72),0)+IF(rngNumYears&gt;=4,N(T72),0)+IF(rngNumYears&gt;=5,N(X72),0),0)</f>
        <v>0</v>
      </c>
      <c r="AC72" s="145">
        <f>IF(UPPER(rngIncludeInKind)="YES",IF(rngNumYears&gt;=1,N(I72),0)+IF(rngNumYears&gt;=2,N(M72),0)+IF(rngNumYears&gt;=3,N(Q72),0)+IF(rngNumYears&gt;=4,N(U72),0)+IF(rngNumYears&gt;=5,N(Y72),0),0)</f>
        <v>0</v>
      </c>
      <c r="AD72" s="146">
        <f>IF(AA72=0,0,(AB72+AC72)/AA72)</f>
        <v>0</v>
      </c>
      <c r="AE72" s="145">
        <f t="shared" si="40"/>
        <v>0</v>
      </c>
      <c r="AF72" s="125"/>
      <c r="AG72" s="125"/>
      <c r="AH72" s="125"/>
      <c r="AI72" s="125"/>
    </row>
    <row r="73" spans="1:35" ht="15" customHeight="1" x14ac:dyDescent="0.2">
      <c r="A73" s="164" t="s">
        <v>245</v>
      </c>
      <c r="B73" s="164"/>
      <c r="C73" s="164"/>
      <c r="D73" s="164"/>
      <c r="E73" s="164"/>
      <c r="F73" s="164"/>
      <c r="G73" s="147"/>
      <c r="H73" s="147"/>
      <c r="I73" s="147"/>
      <c r="J73" s="148"/>
      <c r="K73" s="147"/>
      <c r="L73" s="147"/>
      <c r="M73" s="147"/>
      <c r="N73" s="148"/>
      <c r="O73" s="147"/>
      <c r="P73" s="147"/>
      <c r="Q73" s="147"/>
      <c r="R73" s="148"/>
      <c r="S73" s="147"/>
      <c r="T73" s="147"/>
      <c r="U73" s="147"/>
      <c r="V73" s="148"/>
      <c r="W73" s="147"/>
      <c r="X73" s="147"/>
      <c r="Y73" s="147"/>
      <c r="Z73" s="148"/>
      <c r="AA73" s="148"/>
      <c r="AB73" s="148"/>
      <c r="AC73" s="148"/>
      <c r="AD73" s="149"/>
      <c r="AE73" s="148">
        <f t="shared" si="40"/>
        <v>0</v>
      </c>
      <c r="AF73" s="125"/>
      <c r="AG73" s="125"/>
      <c r="AH73" s="125"/>
      <c r="AI73" s="125"/>
    </row>
    <row r="74" spans="1:35" ht="15" customHeight="1" x14ac:dyDescent="0.2">
      <c r="A74" s="160"/>
      <c r="B74" s="160"/>
      <c r="C74" s="160"/>
      <c r="D74" s="160"/>
      <c r="E74" s="160"/>
      <c r="F74" s="160"/>
      <c r="G74" s="140"/>
      <c r="H74" s="140"/>
      <c r="I74" s="140"/>
      <c r="J74" s="142">
        <f>IF(rngNumYears&lt;1,0,N(G74)+IF(UPPER(rngIncludeCash)="YES",N(H74),0)+IF(UPPER(rngIncludeInKind)="YES",N(I74),0))</f>
        <v>0</v>
      </c>
      <c r="K74" s="140"/>
      <c r="L74" s="140"/>
      <c r="M74" s="140"/>
      <c r="N74" s="142">
        <f>IF(rngNumYears&lt;2,0,N(K74)+IF(UPPER(rngIncludeCash)="YES",N(L74),0)+IF(UPPER(rngIncludeInKind)="YES",N(M74),0))</f>
        <v>0</v>
      </c>
      <c r="O74" s="140"/>
      <c r="P74" s="140"/>
      <c r="Q74" s="140"/>
      <c r="R74" s="142">
        <f>IF(rngNumYears&lt;3,0,N(O74)+IF(UPPER(rngIncludeCash)="YES",N(P74),0)+IF(UPPER(rngIncludeInKind)="YES",N(Q74),0))</f>
        <v>0</v>
      </c>
      <c r="S74" s="140"/>
      <c r="T74" s="140"/>
      <c r="U74" s="140"/>
      <c r="V74" s="142">
        <f>IF(rngNumYears&lt;4,0,N(S74)+IF(UPPER(rngIncludeCash)="YES",N(T74),0)+IF(UPPER(rngIncludeInKind)="YES",N(U74),0))</f>
        <v>0</v>
      </c>
      <c r="W74" s="140"/>
      <c r="X74" s="140"/>
      <c r="Y74" s="140"/>
      <c r="Z74" s="142">
        <f>IF(rngNumYears&lt;5,0,N(W74)+IF(UPPER(rngIncludeCash)="YES",N(X74),0)+IF(UPPER(rngIncludeInKind)="YES",N(Y74),0))</f>
        <v>0</v>
      </c>
      <c r="AA74" s="142">
        <f>IF(rngNumYears&gt;=1,N(G74),0)+IF(rngNumYears&gt;=2,N(K74),0)+IF(rngNumYears&gt;=3,N(O74),0)+IF(rngNumYears&gt;=4,N(S74),0)+IF(rngNumYears&gt;=5,N(W74),0)</f>
        <v>0</v>
      </c>
      <c r="AB74" s="142">
        <f>IF(UPPER(rngIncludeCash)="YES",IF(rngNumYears&gt;=1,N(H74),0)+IF(rngNumYears&gt;=2,N(L74),0)+IF(rngNumYears&gt;=3,N(P74),0)+IF(rngNumYears&gt;=4,N(T74),0)+IF(rngNumYears&gt;=5,N(X74),0),0)</f>
        <v>0</v>
      </c>
      <c r="AC74" s="142">
        <f>IF(UPPER(rngIncludeInKind)="YES",IF(rngNumYears&gt;=1,N(I74),0)+IF(rngNumYears&gt;=2,N(M74),0)+IF(rngNumYears&gt;=3,N(Q74),0)+IF(rngNumYears&gt;=4,N(U74),0)+IF(rngNumYears&gt;=5,N(Y74),0),0)</f>
        <v>0</v>
      </c>
      <c r="AD74" s="143">
        <f>IF(AA74=0,0,(AB74+AC74)/AA74)</f>
        <v>0</v>
      </c>
      <c r="AE74" s="142">
        <f t="shared" si="40"/>
        <v>0</v>
      </c>
      <c r="AF74" s="125"/>
      <c r="AG74" s="125"/>
      <c r="AH74" s="125"/>
      <c r="AI74" s="125"/>
    </row>
    <row r="75" spans="1:35" ht="15" customHeight="1" x14ac:dyDescent="0.2">
      <c r="A75" s="160"/>
      <c r="B75" s="160"/>
      <c r="C75" s="160"/>
      <c r="D75" s="160"/>
      <c r="E75" s="160"/>
      <c r="F75" s="160"/>
      <c r="G75" s="140"/>
      <c r="H75" s="140"/>
      <c r="I75" s="140"/>
      <c r="J75" s="142">
        <f>IF(rngNumYears&lt;1,0,N(G75)+IF(UPPER(rngIncludeCash)="YES",N(H75),0)+IF(UPPER(rngIncludeInKind)="YES",N(I75),0))</f>
        <v>0</v>
      </c>
      <c r="K75" s="140"/>
      <c r="L75" s="140"/>
      <c r="M75" s="140"/>
      <c r="N75" s="142">
        <f>IF(rngNumYears&lt;2,0,N(K75)+IF(UPPER(rngIncludeCash)="YES",N(L75),0)+IF(UPPER(rngIncludeInKind)="YES",N(M75),0))</f>
        <v>0</v>
      </c>
      <c r="O75" s="140"/>
      <c r="P75" s="140"/>
      <c r="Q75" s="140"/>
      <c r="R75" s="142">
        <f>IF(rngNumYears&lt;3,0,N(O75)+IF(UPPER(rngIncludeCash)="YES",N(P75),0)+IF(UPPER(rngIncludeInKind)="YES",N(Q75),0))</f>
        <v>0</v>
      </c>
      <c r="S75" s="140"/>
      <c r="T75" s="140"/>
      <c r="U75" s="140"/>
      <c r="V75" s="142">
        <f>IF(rngNumYears&lt;4,0,N(S75)+IF(UPPER(rngIncludeCash)="YES",N(T75),0)+IF(UPPER(rngIncludeInKind)="YES",N(U75),0))</f>
        <v>0</v>
      </c>
      <c r="W75" s="140"/>
      <c r="X75" s="140"/>
      <c r="Y75" s="140"/>
      <c r="Z75" s="142">
        <f>IF(rngNumYears&lt;5,0,N(W75)+IF(UPPER(rngIncludeCash)="YES",N(X75),0)+IF(UPPER(rngIncludeInKind)="YES",N(Y75),0))</f>
        <v>0</v>
      </c>
      <c r="AA75" s="142">
        <f>IF(rngNumYears&gt;=1,N(G75),0)+IF(rngNumYears&gt;=2,N(K75),0)+IF(rngNumYears&gt;=3,N(O75),0)+IF(rngNumYears&gt;=4,N(S75),0)+IF(rngNumYears&gt;=5,N(W75),0)</f>
        <v>0</v>
      </c>
      <c r="AB75" s="142">
        <f>IF(UPPER(rngIncludeCash)="YES",IF(rngNumYears&gt;=1,N(H75),0)+IF(rngNumYears&gt;=2,N(L75),0)+IF(rngNumYears&gt;=3,N(P75),0)+IF(rngNumYears&gt;=4,N(T75),0)+IF(rngNumYears&gt;=5,N(X75),0),0)</f>
        <v>0</v>
      </c>
      <c r="AC75" s="142">
        <f>IF(UPPER(rngIncludeInKind)="YES",IF(rngNumYears&gt;=1,N(I75),0)+IF(rngNumYears&gt;=2,N(M75),0)+IF(rngNumYears&gt;=3,N(Q75),0)+IF(rngNumYears&gt;=4,N(U75),0)+IF(rngNumYears&gt;=5,N(Y75),0),0)</f>
        <v>0</v>
      </c>
      <c r="AD75" s="143">
        <f>IF(AA75=0,0,(AB75+AC75)/AA75)</f>
        <v>0</v>
      </c>
      <c r="AE75" s="142">
        <f t="shared" si="40"/>
        <v>0</v>
      </c>
      <c r="AF75" s="125"/>
      <c r="AG75" s="125"/>
      <c r="AH75" s="125"/>
      <c r="AI75" s="125"/>
    </row>
    <row r="76" spans="1:35" x14ac:dyDescent="0.2">
      <c r="A76" s="160"/>
      <c r="B76" s="160"/>
      <c r="C76" s="160"/>
      <c r="D76" s="160"/>
      <c r="E76" s="160"/>
      <c r="F76" s="160"/>
      <c r="G76" s="140"/>
      <c r="H76" s="140"/>
      <c r="I76" s="140"/>
      <c r="J76" s="142">
        <f>IF(rngNumYears&lt;1,0,N(G76)+IF(UPPER(rngIncludeCash)="YES",N(H76),0)+IF(UPPER(rngIncludeInKind)="YES",N(I76),0))</f>
        <v>0</v>
      </c>
      <c r="K76" s="140"/>
      <c r="L76" s="140"/>
      <c r="M76" s="140"/>
      <c r="N76" s="142">
        <f>IF(rngNumYears&lt;2,0,N(K76)+IF(UPPER(rngIncludeCash)="YES",N(L76),0)+IF(UPPER(rngIncludeInKind)="YES",N(M76),0))</f>
        <v>0</v>
      </c>
      <c r="O76" s="140"/>
      <c r="P76" s="140"/>
      <c r="Q76" s="140"/>
      <c r="R76" s="142">
        <f>IF(rngNumYears&lt;3,0,N(O76)+IF(UPPER(rngIncludeCash)="YES",N(P76),0)+IF(UPPER(rngIncludeInKind)="YES",N(Q76),0))</f>
        <v>0</v>
      </c>
      <c r="S76" s="140"/>
      <c r="T76" s="140"/>
      <c r="U76" s="140"/>
      <c r="V76" s="142">
        <f>IF(rngNumYears&lt;4,0,N(S76)+IF(UPPER(rngIncludeCash)="YES",N(T76),0)+IF(UPPER(rngIncludeInKind)="YES",N(U76),0))</f>
        <v>0</v>
      </c>
      <c r="W76" s="140"/>
      <c r="X76" s="140"/>
      <c r="Y76" s="140"/>
      <c r="Z76" s="142">
        <f>IF(rngNumYears&lt;5,0,N(W76)+IF(UPPER(rngIncludeCash)="YES",N(X76),0)+IF(UPPER(rngIncludeInKind)="YES",N(Y76),0))</f>
        <v>0</v>
      </c>
      <c r="AA76" s="142">
        <f>IF(rngNumYears&gt;=1,N(G76),0)+IF(rngNumYears&gt;=2,N(K76),0)+IF(rngNumYears&gt;=3,N(O76),0)+IF(rngNumYears&gt;=4,N(S76),0)+IF(rngNumYears&gt;=5,N(W76),0)</f>
        <v>0</v>
      </c>
      <c r="AB76" s="142">
        <f>IF(UPPER(rngIncludeCash)="YES",IF(rngNumYears&gt;=1,N(H76),0)+IF(rngNumYears&gt;=2,N(L76),0)+IF(rngNumYears&gt;=3,N(P76),0)+IF(rngNumYears&gt;=4,N(T76),0)+IF(rngNumYears&gt;=5,N(X76),0),0)</f>
        <v>0</v>
      </c>
      <c r="AC76" s="142">
        <f>IF(UPPER(rngIncludeInKind)="YES",IF(rngNumYears&gt;=1,N(I76),0)+IF(rngNumYears&gt;=2,N(M76),0)+IF(rngNumYears&gt;=3,N(Q76),0)+IF(rngNumYears&gt;=4,N(U76),0)+IF(rngNumYears&gt;=5,N(Y76),0),0)</f>
        <v>0</v>
      </c>
      <c r="AD76" s="143">
        <f>IF(AA76=0,0,(AB76+AC76)/AA76)</f>
        <v>0</v>
      </c>
      <c r="AE76" s="142">
        <f t="shared" ref="AE76:AE104" si="41">SUM(N(AA76),N(AB76),N(AC76))</f>
        <v>0</v>
      </c>
      <c r="AF76" s="125"/>
      <c r="AG76" s="125"/>
      <c r="AH76" s="125"/>
      <c r="AI76" s="125"/>
    </row>
    <row r="77" spans="1:35" ht="14.25" customHeight="1" x14ac:dyDescent="0.2">
      <c r="A77" s="160"/>
      <c r="B77" s="160"/>
      <c r="C77" s="160"/>
      <c r="D77" s="160"/>
      <c r="E77" s="160"/>
      <c r="F77" s="160"/>
      <c r="G77" s="140"/>
      <c r="H77" s="140"/>
      <c r="I77" s="140"/>
      <c r="J77" s="142">
        <f>IF(rngNumYears&lt;1,0,N(G77)+IF(UPPER(rngIncludeCash)="YES",N(H77),0)+IF(UPPER(rngIncludeInKind)="YES",N(I77),0))</f>
        <v>0</v>
      </c>
      <c r="K77" s="140"/>
      <c r="L77" s="140"/>
      <c r="M77" s="140"/>
      <c r="N77" s="142">
        <f>IF(rngNumYears&lt;2,0,N(K77)+IF(UPPER(rngIncludeCash)="YES",N(L77),0)+IF(UPPER(rngIncludeInKind)="YES",N(M77),0))</f>
        <v>0</v>
      </c>
      <c r="O77" s="140"/>
      <c r="P77" s="140"/>
      <c r="Q77" s="140"/>
      <c r="R77" s="142">
        <f>IF(rngNumYears&lt;3,0,N(O77)+IF(UPPER(rngIncludeCash)="YES",N(P77),0)+IF(UPPER(rngIncludeInKind)="YES",N(Q77),0))</f>
        <v>0</v>
      </c>
      <c r="S77" s="140"/>
      <c r="T77" s="140"/>
      <c r="U77" s="140"/>
      <c r="V77" s="142">
        <f>IF(rngNumYears&lt;4,0,N(S77)+IF(UPPER(rngIncludeCash)="YES",N(T77),0)+IF(UPPER(rngIncludeInKind)="YES",N(U77),0))</f>
        <v>0</v>
      </c>
      <c r="W77" s="140"/>
      <c r="X77" s="140"/>
      <c r="Y77" s="140"/>
      <c r="Z77" s="142">
        <f>IF(rngNumYears&lt;5,0,N(W77)+IF(UPPER(rngIncludeCash)="YES",N(X77),0)+IF(UPPER(rngIncludeInKind)="YES",N(Y77),0))</f>
        <v>0</v>
      </c>
      <c r="AA77" s="142">
        <f>IF(rngNumYears&gt;=1,N(G77),0)+IF(rngNumYears&gt;=2,N(K77),0)+IF(rngNumYears&gt;=3,N(O77),0)+IF(rngNumYears&gt;=4,N(S77),0)+IF(rngNumYears&gt;=5,N(W77),0)</f>
        <v>0</v>
      </c>
      <c r="AB77" s="142">
        <f>IF(UPPER(rngIncludeCash)="YES",IF(rngNumYears&gt;=1,N(H77),0)+IF(rngNumYears&gt;=2,N(L77),0)+IF(rngNumYears&gt;=3,N(P77),0)+IF(rngNumYears&gt;=4,N(T77),0)+IF(rngNumYears&gt;=5,N(X77),0),0)</f>
        <v>0</v>
      </c>
      <c r="AC77" s="142">
        <f>IF(UPPER(rngIncludeInKind)="YES",IF(rngNumYears&gt;=1,N(I77),0)+IF(rngNumYears&gt;=2,N(M77),0)+IF(rngNumYears&gt;=3,N(Q77),0)+IF(rngNumYears&gt;=4,N(U77),0)+IF(rngNumYears&gt;=5,N(Y77),0),0)</f>
        <v>0</v>
      </c>
      <c r="AD77" s="143">
        <f>IF(AA77=0,0,(AB77+AC77)/AA77)</f>
        <v>0</v>
      </c>
      <c r="AE77" s="142">
        <f t="shared" si="41"/>
        <v>0</v>
      </c>
      <c r="AF77" s="125"/>
      <c r="AG77" s="125"/>
      <c r="AH77" s="125"/>
      <c r="AI77" s="125"/>
    </row>
    <row r="78" spans="1:35" ht="14.25" customHeight="1" x14ac:dyDescent="0.2">
      <c r="A78" s="161" t="s">
        <v>5</v>
      </c>
      <c r="B78" s="161"/>
      <c r="C78" s="161"/>
      <c r="D78" s="161"/>
      <c r="E78" s="161"/>
      <c r="F78" s="161"/>
      <c r="G78" s="144">
        <f>SUM(G74,G75,G76,G77)</f>
        <v>0</v>
      </c>
      <c r="H78" s="144">
        <f>SUM(H74,H75,H76,H77)</f>
        <v>0</v>
      </c>
      <c r="I78" s="144">
        <f>SUM(I74,I75,I76,I77)</f>
        <v>0</v>
      </c>
      <c r="J78" s="145">
        <f>IF(rngNumYears&lt;1,0,N(G78)+IF(UPPER(rngIncludeCash)="YES",N(H78),0)+IF(UPPER(rngIncludeInKind)="YES",N(I78),0))</f>
        <v>0</v>
      </c>
      <c r="K78" s="144">
        <f>SUM(K74,K75,K76,K77)</f>
        <v>0</v>
      </c>
      <c r="L78" s="144">
        <f>SUM(L74,L75,L76,L77)</f>
        <v>0</v>
      </c>
      <c r="M78" s="144">
        <f>SUM(M74,M75,M76,M77)</f>
        <v>0</v>
      </c>
      <c r="N78" s="145">
        <f>IF(rngNumYears&lt;2,0,N(K78)+IF(UPPER(rngIncludeCash)="YES",N(L78),0)+IF(UPPER(rngIncludeInKind)="YES",N(M78),0))</f>
        <v>0</v>
      </c>
      <c r="O78" s="144">
        <f>SUM(O74,O75,O76,O77)</f>
        <v>0</v>
      </c>
      <c r="P78" s="144">
        <f>SUM(P74,P75,P76,P77)</f>
        <v>0</v>
      </c>
      <c r="Q78" s="144">
        <f>SUM(Q74,Q75,Q76,Q77)</f>
        <v>0</v>
      </c>
      <c r="R78" s="145">
        <f>IF(rngNumYears&lt;3,0,N(O78)+IF(UPPER(rngIncludeCash)="YES",N(P78),0)+IF(UPPER(rngIncludeInKind)="YES",N(Q78),0))</f>
        <v>0</v>
      </c>
      <c r="S78" s="144">
        <f>SUM(S74,S75,S76,S77)</f>
        <v>0</v>
      </c>
      <c r="T78" s="144">
        <f>SUM(T74,T75,T76,T77)</f>
        <v>0</v>
      </c>
      <c r="U78" s="144">
        <f>SUM(U74,U75,U76,U77)</f>
        <v>0</v>
      </c>
      <c r="V78" s="145">
        <f>IF(rngNumYears&lt;4,0,N(S78)+IF(UPPER(rngIncludeCash)="YES",N(T78),0)+IF(UPPER(rngIncludeInKind)="YES",N(U78),0))</f>
        <v>0</v>
      </c>
      <c r="W78" s="144">
        <f>SUM(W74,W75,W76,W77)</f>
        <v>0</v>
      </c>
      <c r="X78" s="144">
        <f>SUM(X74,X75,X76,X77)</f>
        <v>0</v>
      </c>
      <c r="Y78" s="144">
        <f>SUM(Y74,Y75,Y76,Y77)</f>
        <v>0</v>
      </c>
      <c r="Z78" s="145">
        <f>IF(rngNumYears&lt;5,0,N(W78)+IF(UPPER(rngIncludeCash)="YES",N(X78),0)+IF(UPPER(rngIncludeInKind)="YES",N(Y78),0))</f>
        <v>0</v>
      </c>
      <c r="AA78" s="145">
        <f>IF(rngNumYears&gt;=1,N(G78),0)+IF(rngNumYears&gt;=2,N(K78),0)+IF(rngNumYears&gt;=3,N(O78),0)+IF(rngNumYears&gt;=4,N(S78),0)+IF(rngNumYears&gt;=5,N(W78),0)</f>
        <v>0</v>
      </c>
      <c r="AB78" s="145">
        <f>IF(UPPER(rngIncludeCash)="YES",IF(rngNumYears&gt;=1,N(H78),0)+IF(rngNumYears&gt;=2,N(L78),0)+IF(rngNumYears&gt;=3,N(P78),0)+IF(rngNumYears&gt;=4,N(T78),0)+IF(rngNumYears&gt;=5,N(X78),0),0)</f>
        <v>0</v>
      </c>
      <c r="AC78" s="145">
        <f>IF(UPPER(rngIncludeInKind)="YES",IF(rngNumYears&gt;=1,N(I78),0)+IF(rngNumYears&gt;=2,N(M78),0)+IF(rngNumYears&gt;=3,N(Q78),0)+IF(rngNumYears&gt;=4,N(U78),0)+IF(rngNumYears&gt;=5,N(Y78),0),0)</f>
        <v>0</v>
      </c>
      <c r="AD78" s="146">
        <f>IF(AA78=0,0,(AB78+AC78)/AA78)</f>
        <v>0</v>
      </c>
      <c r="AE78" s="145">
        <f t="shared" si="41"/>
        <v>0</v>
      </c>
      <c r="AF78" s="125"/>
      <c r="AG78" s="125"/>
      <c r="AH78" s="125"/>
      <c r="AI78" s="125"/>
    </row>
    <row r="79" spans="1:35" ht="14.25" customHeight="1" x14ac:dyDescent="0.2">
      <c r="A79" s="164" t="s">
        <v>246</v>
      </c>
      <c r="B79" s="164"/>
      <c r="C79" s="164"/>
      <c r="D79" s="164"/>
      <c r="E79" s="164"/>
      <c r="F79" s="164"/>
      <c r="G79" s="147"/>
      <c r="H79" s="147"/>
      <c r="I79" s="147"/>
      <c r="J79" s="148"/>
      <c r="K79" s="147"/>
      <c r="L79" s="147"/>
      <c r="M79" s="147"/>
      <c r="N79" s="148"/>
      <c r="O79" s="147"/>
      <c r="P79" s="147"/>
      <c r="Q79" s="147"/>
      <c r="R79" s="148"/>
      <c r="S79" s="147"/>
      <c r="T79" s="147"/>
      <c r="U79" s="147"/>
      <c r="V79" s="148"/>
      <c r="W79" s="147"/>
      <c r="X79" s="147"/>
      <c r="Y79" s="147"/>
      <c r="Z79" s="148"/>
      <c r="AA79" s="148"/>
      <c r="AB79" s="148"/>
      <c r="AC79" s="148"/>
      <c r="AD79" s="149"/>
      <c r="AE79" s="148">
        <f t="shared" si="41"/>
        <v>0</v>
      </c>
      <c r="AF79" s="125"/>
      <c r="AG79" s="125"/>
      <c r="AH79" s="125"/>
      <c r="AI79" s="125"/>
    </row>
    <row r="80" spans="1:35" ht="13.9" customHeight="1" x14ac:dyDescent="0.2">
      <c r="A80" s="160"/>
      <c r="B80" s="160"/>
      <c r="C80" s="160"/>
      <c r="D80" s="160"/>
      <c r="E80" s="160"/>
      <c r="F80" s="160"/>
      <c r="G80" s="140"/>
      <c r="H80" s="140"/>
      <c r="I80" s="140"/>
      <c r="J80" s="142">
        <f>IF(rngNumYears&lt;1,0,N(G80)+IF(UPPER(rngIncludeCash)="YES",N(H80),0)+IF(UPPER(rngIncludeInKind)="YES",N(I80),0))</f>
        <v>0</v>
      </c>
      <c r="K80" s="140"/>
      <c r="L80" s="140"/>
      <c r="M80" s="140"/>
      <c r="N80" s="142">
        <f>IF(rngNumYears&lt;2,0,N(K80)+IF(UPPER(rngIncludeCash)="YES",N(L80),0)+IF(UPPER(rngIncludeInKind)="YES",N(M80),0))</f>
        <v>0</v>
      </c>
      <c r="O80" s="140"/>
      <c r="P80" s="140"/>
      <c r="Q80" s="140"/>
      <c r="R80" s="142">
        <f>IF(rngNumYears&lt;3,0,N(O80)+IF(UPPER(rngIncludeCash)="YES",N(P80),0)+IF(UPPER(rngIncludeInKind)="YES",N(Q80),0))</f>
        <v>0</v>
      </c>
      <c r="S80" s="140"/>
      <c r="T80" s="140"/>
      <c r="U80" s="140"/>
      <c r="V80" s="142">
        <f>IF(rngNumYears&lt;4,0,N(S80)+IF(UPPER(rngIncludeCash)="YES",N(T80),0)+IF(UPPER(rngIncludeInKind)="YES",N(U80),0))</f>
        <v>0</v>
      </c>
      <c r="W80" s="140"/>
      <c r="X80" s="140"/>
      <c r="Y80" s="140"/>
      <c r="Z80" s="142">
        <f>IF(rngNumYears&lt;5,0,N(W80)+IF(UPPER(rngIncludeCash)="YES",N(X80),0)+IF(UPPER(rngIncludeInKind)="YES",N(Y80),0))</f>
        <v>0</v>
      </c>
      <c r="AA80" s="142">
        <f>IF(rngNumYears&gt;=1,N(G80),0)+IF(rngNumYears&gt;=2,N(K80),0)+IF(rngNumYears&gt;=3,N(O80),0)+IF(rngNumYears&gt;=4,N(S80),0)+IF(rngNumYears&gt;=5,N(W80),0)</f>
        <v>0</v>
      </c>
      <c r="AB80" s="142">
        <f>IF(UPPER(rngIncludeCash)="YES",IF(rngNumYears&gt;=1,N(H80),0)+IF(rngNumYears&gt;=2,N(L80),0)+IF(rngNumYears&gt;=3,N(P80),0)+IF(rngNumYears&gt;=4,N(T80),0)+IF(rngNumYears&gt;=5,N(X80),0),0)</f>
        <v>0</v>
      </c>
      <c r="AC80" s="142">
        <f>IF(UPPER(rngIncludeInKind)="YES",IF(rngNumYears&gt;=1,N(I80),0)+IF(rngNumYears&gt;=2,N(M80),0)+IF(rngNumYears&gt;=3,N(Q80),0)+IF(rngNumYears&gt;=4,N(U80),0)+IF(rngNumYears&gt;=5,N(Y80),0),0)</f>
        <v>0</v>
      </c>
      <c r="AD80" s="143">
        <f>IF(AA80=0,0,(AB80+AC80)/AA80)</f>
        <v>0</v>
      </c>
      <c r="AE80" s="142">
        <f t="shared" si="41"/>
        <v>0</v>
      </c>
      <c r="AF80" s="125"/>
      <c r="AG80" s="125"/>
      <c r="AH80" s="125"/>
      <c r="AI80" s="125"/>
    </row>
    <row r="81" spans="1:35" ht="13.9" customHeight="1" x14ac:dyDescent="0.2">
      <c r="A81" s="160"/>
      <c r="B81" s="160"/>
      <c r="C81" s="160"/>
      <c r="D81" s="160"/>
      <c r="E81" s="160"/>
      <c r="F81" s="160"/>
      <c r="G81" s="140"/>
      <c r="H81" s="140"/>
      <c r="I81" s="140"/>
      <c r="J81" s="142">
        <f>IF(rngNumYears&lt;1,0,N(G81)+IF(UPPER(rngIncludeCash)="YES",N(H81),0)+IF(UPPER(rngIncludeInKind)="YES",N(I81),0))</f>
        <v>0</v>
      </c>
      <c r="K81" s="140"/>
      <c r="L81" s="140"/>
      <c r="M81" s="140"/>
      <c r="N81" s="142">
        <f>IF(rngNumYears&lt;2,0,N(K81)+IF(UPPER(rngIncludeCash)="YES",N(L81),0)+IF(UPPER(rngIncludeInKind)="YES",N(M81),0))</f>
        <v>0</v>
      </c>
      <c r="O81" s="140"/>
      <c r="P81" s="140"/>
      <c r="Q81" s="140"/>
      <c r="R81" s="142">
        <f>IF(rngNumYears&lt;3,0,N(O81)+IF(UPPER(rngIncludeCash)="YES",N(P81),0)+IF(UPPER(rngIncludeInKind)="YES",N(Q81),0))</f>
        <v>0</v>
      </c>
      <c r="S81" s="140"/>
      <c r="T81" s="140"/>
      <c r="U81" s="140"/>
      <c r="V81" s="142">
        <f>IF(rngNumYears&lt;4,0,N(S81)+IF(UPPER(rngIncludeCash)="YES",N(T81),0)+IF(UPPER(rngIncludeInKind)="YES",N(U81),0))</f>
        <v>0</v>
      </c>
      <c r="W81" s="140"/>
      <c r="X81" s="140"/>
      <c r="Y81" s="140"/>
      <c r="Z81" s="142">
        <f>IF(rngNumYears&lt;5,0,N(W81)+IF(UPPER(rngIncludeCash)="YES",N(X81),0)+IF(UPPER(rngIncludeInKind)="YES",N(Y81),0))</f>
        <v>0</v>
      </c>
      <c r="AA81" s="142">
        <f>IF(rngNumYears&gt;=1,N(G81),0)+IF(rngNumYears&gt;=2,N(K81),0)+IF(rngNumYears&gt;=3,N(O81),0)+IF(rngNumYears&gt;=4,N(S81),0)+IF(rngNumYears&gt;=5,N(W81),0)</f>
        <v>0</v>
      </c>
      <c r="AB81" s="142">
        <f>IF(UPPER(rngIncludeCash)="YES",IF(rngNumYears&gt;=1,N(H81),0)+IF(rngNumYears&gt;=2,N(L81),0)+IF(rngNumYears&gt;=3,N(P81),0)+IF(rngNumYears&gt;=4,N(T81),0)+IF(rngNumYears&gt;=5,N(X81),0),0)</f>
        <v>0</v>
      </c>
      <c r="AC81" s="142">
        <f>IF(UPPER(rngIncludeInKind)="YES",IF(rngNumYears&gt;=1,N(I81),0)+IF(rngNumYears&gt;=2,N(M81),0)+IF(rngNumYears&gt;=3,N(Q81),0)+IF(rngNumYears&gt;=4,N(U81),0)+IF(rngNumYears&gt;=5,N(Y81),0),0)</f>
        <v>0</v>
      </c>
      <c r="AD81" s="143">
        <f>IF(AA81=0,0,(AB81+AC81)/AA81)</f>
        <v>0</v>
      </c>
      <c r="AE81" s="142">
        <f t="shared" si="41"/>
        <v>0</v>
      </c>
      <c r="AF81" s="125"/>
      <c r="AG81" s="125"/>
      <c r="AH81" s="125"/>
      <c r="AI81" s="125"/>
    </row>
    <row r="82" spans="1:35" ht="15" customHeight="1" x14ac:dyDescent="0.2">
      <c r="A82" s="160"/>
      <c r="B82" s="160"/>
      <c r="C82" s="160"/>
      <c r="D82" s="160"/>
      <c r="E82" s="160"/>
      <c r="F82" s="160"/>
      <c r="G82" s="140"/>
      <c r="H82" s="140"/>
      <c r="I82" s="140"/>
      <c r="J82" s="142">
        <f>IF(rngNumYears&lt;1,0,N(G82)+IF(UPPER(rngIncludeCash)="YES",N(H82),0)+IF(UPPER(rngIncludeInKind)="YES",N(I82),0))</f>
        <v>0</v>
      </c>
      <c r="K82" s="140"/>
      <c r="L82" s="140"/>
      <c r="M82" s="140"/>
      <c r="N82" s="142">
        <f>IF(rngNumYears&lt;2,0,N(K82)+IF(UPPER(rngIncludeCash)="YES",N(L82),0)+IF(UPPER(rngIncludeInKind)="YES",N(M82),0))</f>
        <v>0</v>
      </c>
      <c r="O82" s="140"/>
      <c r="P82" s="140"/>
      <c r="Q82" s="140"/>
      <c r="R82" s="142">
        <f>IF(rngNumYears&lt;3,0,N(O82)+IF(UPPER(rngIncludeCash)="YES",N(P82),0)+IF(UPPER(rngIncludeInKind)="YES",N(Q82),0))</f>
        <v>0</v>
      </c>
      <c r="S82" s="140"/>
      <c r="T82" s="140"/>
      <c r="U82" s="140"/>
      <c r="V82" s="142">
        <f>IF(rngNumYears&lt;4,0,N(S82)+IF(UPPER(rngIncludeCash)="YES",N(T82),0)+IF(UPPER(rngIncludeInKind)="YES",N(U82),0))</f>
        <v>0</v>
      </c>
      <c r="W82" s="140"/>
      <c r="X82" s="140"/>
      <c r="Y82" s="140"/>
      <c r="Z82" s="142">
        <f>IF(rngNumYears&lt;5,0,N(W82)+IF(UPPER(rngIncludeCash)="YES",N(X82),0)+IF(UPPER(rngIncludeInKind)="YES",N(Y82),0))</f>
        <v>0</v>
      </c>
      <c r="AA82" s="142">
        <f>IF(rngNumYears&gt;=1,N(G82),0)+IF(rngNumYears&gt;=2,N(K82),0)+IF(rngNumYears&gt;=3,N(O82),0)+IF(rngNumYears&gt;=4,N(S82),0)+IF(rngNumYears&gt;=5,N(W82),0)</f>
        <v>0</v>
      </c>
      <c r="AB82" s="142">
        <f>IF(UPPER(rngIncludeCash)="YES",IF(rngNumYears&gt;=1,N(H82),0)+IF(rngNumYears&gt;=2,N(L82),0)+IF(rngNumYears&gt;=3,N(P82),0)+IF(rngNumYears&gt;=4,N(T82),0)+IF(rngNumYears&gt;=5,N(X82),0),0)</f>
        <v>0</v>
      </c>
      <c r="AC82" s="142">
        <f>IF(UPPER(rngIncludeInKind)="YES",IF(rngNumYears&gt;=1,N(I82),0)+IF(rngNumYears&gt;=2,N(M82),0)+IF(rngNumYears&gt;=3,N(Q82),0)+IF(rngNumYears&gt;=4,N(U82),0)+IF(rngNumYears&gt;=5,N(Y82),0),0)</f>
        <v>0</v>
      </c>
      <c r="AD82" s="143">
        <f>IF(AA82=0,0,(AB82+AC82)/AA82)</f>
        <v>0</v>
      </c>
      <c r="AE82" s="142">
        <f t="shared" si="41"/>
        <v>0</v>
      </c>
      <c r="AF82" s="125"/>
      <c r="AG82" s="125"/>
      <c r="AH82" s="125"/>
      <c r="AI82" s="125"/>
    </row>
    <row r="83" spans="1:35" x14ac:dyDescent="0.2">
      <c r="A83" s="160"/>
      <c r="B83" s="160"/>
      <c r="C83" s="160"/>
      <c r="D83" s="160"/>
      <c r="E83" s="160"/>
      <c r="F83" s="160"/>
      <c r="G83" s="140"/>
      <c r="H83" s="140"/>
      <c r="I83" s="140"/>
      <c r="J83" s="142">
        <f>IF(rngNumYears&lt;1,0,N(G83)+IF(UPPER(rngIncludeCash)="YES",N(H83),0)+IF(UPPER(rngIncludeInKind)="YES",N(I83),0))</f>
        <v>0</v>
      </c>
      <c r="K83" s="140"/>
      <c r="L83" s="140"/>
      <c r="M83" s="140"/>
      <c r="N83" s="142">
        <f>IF(rngNumYears&lt;2,0,N(K83)+IF(UPPER(rngIncludeCash)="YES",N(L83),0)+IF(UPPER(rngIncludeInKind)="YES",N(M83),0))</f>
        <v>0</v>
      </c>
      <c r="O83" s="140"/>
      <c r="P83" s="140"/>
      <c r="Q83" s="140"/>
      <c r="R83" s="142">
        <f>IF(rngNumYears&lt;3,0,N(O83)+IF(UPPER(rngIncludeCash)="YES",N(P83),0)+IF(UPPER(rngIncludeInKind)="YES",N(Q83),0))</f>
        <v>0</v>
      </c>
      <c r="S83" s="140"/>
      <c r="T83" s="140"/>
      <c r="U83" s="140"/>
      <c r="V83" s="142">
        <f>IF(rngNumYears&lt;4,0,N(S83)+IF(UPPER(rngIncludeCash)="YES",N(T83),0)+IF(UPPER(rngIncludeInKind)="YES",N(U83),0))</f>
        <v>0</v>
      </c>
      <c r="W83" s="140"/>
      <c r="X83" s="140"/>
      <c r="Y83" s="140"/>
      <c r="Z83" s="142">
        <f>IF(rngNumYears&lt;5,0,N(W83)+IF(UPPER(rngIncludeCash)="YES",N(X83),0)+IF(UPPER(rngIncludeInKind)="YES",N(Y83),0))</f>
        <v>0</v>
      </c>
      <c r="AA83" s="142">
        <f>IF(rngNumYears&gt;=1,N(G83),0)+IF(rngNumYears&gt;=2,N(K83),0)+IF(rngNumYears&gt;=3,N(O83),0)+IF(rngNumYears&gt;=4,N(S83),0)+IF(rngNumYears&gt;=5,N(W83),0)</f>
        <v>0</v>
      </c>
      <c r="AB83" s="142">
        <f>IF(UPPER(rngIncludeCash)="YES",IF(rngNumYears&gt;=1,N(H83),0)+IF(rngNumYears&gt;=2,N(L83),0)+IF(rngNumYears&gt;=3,N(P83),0)+IF(rngNumYears&gt;=4,N(T83),0)+IF(rngNumYears&gt;=5,N(X83),0),0)</f>
        <v>0</v>
      </c>
      <c r="AC83" s="142">
        <f>IF(UPPER(rngIncludeInKind)="YES",IF(rngNumYears&gt;=1,N(I83),0)+IF(rngNumYears&gt;=2,N(M83),0)+IF(rngNumYears&gt;=3,N(Q83),0)+IF(rngNumYears&gt;=4,N(U83),0)+IF(rngNumYears&gt;=5,N(Y83),0),0)</f>
        <v>0</v>
      </c>
      <c r="AD83" s="143">
        <f>IF(AA83=0,0,(AB83+AC83)/AA83)</f>
        <v>0</v>
      </c>
      <c r="AE83" s="142">
        <f t="shared" si="41"/>
        <v>0</v>
      </c>
      <c r="AF83" s="125"/>
      <c r="AG83" s="125"/>
      <c r="AH83" s="125"/>
      <c r="AI83" s="125"/>
    </row>
    <row r="84" spans="1:35" ht="14.25" customHeight="1" x14ac:dyDescent="0.2">
      <c r="A84" s="161" t="s">
        <v>6</v>
      </c>
      <c r="B84" s="161"/>
      <c r="C84" s="161"/>
      <c r="D84" s="161"/>
      <c r="E84" s="161"/>
      <c r="F84" s="161"/>
      <c r="G84" s="144">
        <f>SUM(G80,G81,G82,G83)</f>
        <v>0</v>
      </c>
      <c r="H84" s="144">
        <f>SUM(H80,H81,H82,H83)</f>
        <v>0</v>
      </c>
      <c r="I84" s="144">
        <f>SUM(I80,I81,I82,I83)</f>
        <v>0</v>
      </c>
      <c r="J84" s="145">
        <f>IF(rngNumYears&lt;1,0,N(G84)+IF(UPPER(rngIncludeCash)="YES",N(H84),0)+IF(UPPER(rngIncludeInKind)="YES",N(I84),0))</f>
        <v>0</v>
      </c>
      <c r="K84" s="144">
        <f>SUM(K80,K81,K82,K83)</f>
        <v>0</v>
      </c>
      <c r="L84" s="144">
        <f>SUM(L80,L81,L82,L83)</f>
        <v>0</v>
      </c>
      <c r="M84" s="144">
        <f>SUM(M80,M81,M82,M83)</f>
        <v>0</v>
      </c>
      <c r="N84" s="145">
        <f>IF(rngNumYears&lt;2,0,N(K84)+IF(UPPER(rngIncludeCash)="YES",N(L84),0)+IF(UPPER(rngIncludeInKind)="YES",N(M84),0))</f>
        <v>0</v>
      </c>
      <c r="O84" s="144">
        <f>SUM(O80,O81,O82,O83)</f>
        <v>0</v>
      </c>
      <c r="P84" s="144">
        <f>SUM(P80,P81,P82,P83)</f>
        <v>0</v>
      </c>
      <c r="Q84" s="144">
        <f>SUM(Q80,Q81,Q82,Q83)</f>
        <v>0</v>
      </c>
      <c r="R84" s="145">
        <f>IF(rngNumYears&lt;3,0,N(O84)+IF(UPPER(rngIncludeCash)="YES",N(P84),0)+IF(UPPER(rngIncludeInKind)="YES",N(Q84),0))</f>
        <v>0</v>
      </c>
      <c r="S84" s="144">
        <f>SUM(S80,S81,S82,S83)</f>
        <v>0</v>
      </c>
      <c r="T84" s="144">
        <f>SUM(T80,T81,T82,T83)</f>
        <v>0</v>
      </c>
      <c r="U84" s="144">
        <f>SUM(U80,U81,U82,U83)</f>
        <v>0</v>
      </c>
      <c r="V84" s="145">
        <f>IF(rngNumYears&lt;4,0,N(S84)+IF(UPPER(rngIncludeCash)="YES",N(T84),0)+IF(UPPER(rngIncludeInKind)="YES",N(U84),0))</f>
        <v>0</v>
      </c>
      <c r="W84" s="144">
        <f>SUM(W80,W81,W82,W83)</f>
        <v>0</v>
      </c>
      <c r="X84" s="144">
        <f>SUM(X80,X81,X82,X83)</f>
        <v>0</v>
      </c>
      <c r="Y84" s="144">
        <f>SUM(Y80,Y81,Y82,Y83)</f>
        <v>0</v>
      </c>
      <c r="Z84" s="145">
        <f>IF(rngNumYears&lt;5,0,N(W84)+IF(UPPER(rngIncludeCash)="YES",N(X84),0)+IF(UPPER(rngIncludeInKind)="YES",N(Y84),0))</f>
        <v>0</v>
      </c>
      <c r="AA84" s="145">
        <f>IF(rngNumYears&gt;=1,N(G84),0)+IF(rngNumYears&gt;=2,N(K84),0)+IF(rngNumYears&gt;=3,N(O84),0)+IF(rngNumYears&gt;=4,N(S84),0)+IF(rngNumYears&gt;=5,N(W84),0)</f>
        <v>0</v>
      </c>
      <c r="AB84" s="145">
        <f>IF(UPPER(rngIncludeCash)="YES",IF(rngNumYears&gt;=1,N(H84),0)+IF(rngNumYears&gt;=2,N(L84),0)+IF(rngNumYears&gt;=3,N(P84),0)+IF(rngNumYears&gt;=4,N(T84),0)+IF(rngNumYears&gt;=5,N(X84),0),0)</f>
        <v>0</v>
      </c>
      <c r="AC84" s="145">
        <f>IF(UPPER(rngIncludeInKind)="YES",IF(rngNumYears&gt;=1,N(I84),0)+IF(rngNumYears&gt;=2,N(M84),0)+IF(rngNumYears&gt;=3,N(Q84),0)+IF(rngNumYears&gt;=4,N(U84),0)+IF(rngNumYears&gt;=5,N(Y84),0),0)</f>
        <v>0</v>
      </c>
      <c r="AD84" s="146">
        <f>IF(AA84=0,0,(AB84+AC84)/AA84)</f>
        <v>0</v>
      </c>
      <c r="AE84" s="145">
        <f t="shared" si="41"/>
        <v>0</v>
      </c>
      <c r="AF84" s="125"/>
      <c r="AG84" s="125"/>
      <c r="AH84" s="125"/>
      <c r="AI84" s="125"/>
    </row>
    <row r="85" spans="1:35" ht="14.25" customHeight="1" x14ac:dyDescent="0.2">
      <c r="A85" s="164" t="s">
        <v>252</v>
      </c>
      <c r="B85" s="164"/>
      <c r="C85" s="164"/>
      <c r="D85" s="164"/>
      <c r="E85" s="164"/>
      <c r="F85" s="164"/>
      <c r="G85" s="147"/>
      <c r="H85" s="147"/>
      <c r="I85" s="147"/>
      <c r="J85" s="148"/>
      <c r="K85" s="147"/>
      <c r="L85" s="147"/>
      <c r="M85" s="147"/>
      <c r="N85" s="148"/>
      <c r="O85" s="147"/>
      <c r="P85" s="147"/>
      <c r="Q85" s="147"/>
      <c r="R85" s="148"/>
      <c r="S85" s="147"/>
      <c r="T85" s="147"/>
      <c r="U85" s="147"/>
      <c r="V85" s="148"/>
      <c r="W85" s="147"/>
      <c r="X85" s="147"/>
      <c r="Y85" s="147"/>
      <c r="Z85" s="148"/>
      <c r="AA85" s="148"/>
      <c r="AB85" s="148"/>
      <c r="AC85" s="148"/>
      <c r="AD85" s="149"/>
      <c r="AE85" s="148">
        <f t="shared" si="41"/>
        <v>0</v>
      </c>
      <c r="AF85" s="125"/>
      <c r="AG85" s="125"/>
      <c r="AH85" s="125"/>
      <c r="AI85" s="125"/>
    </row>
    <row r="86" spans="1:35" ht="14.25" customHeight="1" x14ac:dyDescent="0.2">
      <c r="A86" s="160"/>
      <c r="B86" s="160"/>
      <c r="C86" s="160"/>
      <c r="D86" s="160"/>
      <c r="E86" s="160"/>
      <c r="F86" s="160"/>
      <c r="G86" s="140"/>
      <c r="H86" s="140"/>
      <c r="I86" s="140"/>
      <c r="J86" s="142">
        <f>IF(rngNumYears&lt;1,0,N(G86)+IF(UPPER(rngIncludeCash)="YES",N(H86),0)+IF(UPPER(rngIncludeInKind)="YES",N(I86),0))</f>
        <v>0</v>
      </c>
      <c r="K86" s="140"/>
      <c r="L86" s="140"/>
      <c r="M86" s="140"/>
      <c r="N86" s="142">
        <f>IF(rngNumYears&lt;2,0,N(K86)+IF(UPPER(rngIncludeCash)="YES",N(L86),0)+IF(UPPER(rngIncludeInKind)="YES",N(M86),0))</f>
        <v>0</v>
      </c>
      <c r="O86" s="140"/>
      <c r="P86" s="140"/>
      <c r="Q86" s="140"/>
      <c r="R86" s="142">
        <f>IF(rngNumYears&lt;3,0,N(O86)+IF(UPPER(rngIncludeCash)="YES",N(P86),0)+IF(UPPER(rngIncludeInKind)="YES",N(Q86),0))</f>
        <v>0</v>
      </c>
      <c r="S86" s="140"/>
      <c r="T86" s="140"/>
      <c r="U86" s="140"/>
      <c r="V86" s="142">
        <f>IF(rngNumYears&lt;4,0,N(S86)+IF(UPPER(rngIncludeCash)="YES",N(T86),0)+IF(UPPER(rngIncludeInKind)="YES",N(U86),0))</f>
        <v>0</v>
      </c>
      <c r="W86" s="140"/>
      <c r="X86" s="140"/>
      <c r="Y86" s="140"/>
      <c r="Z86" s="142">
        <f>IF(rngNumYears&lt;5,0,N(W86)+IF(UPPER(rngIncludeCash)="YES",N(X86),0)+IF(UPPER(rngIncludeInKind)="YES",N(Y86),0))</f>
        <v>0</v>
      </c>
      <c r="AA86" s="142">
        <f>IF(rngNumYears&gt;=1,N(G86),0)+IF(rngNumYears&gt;=2,N(K86),0)+IF(rngNumYears&gt;=3,N(O86),0)+IF(rngNumYears&gt;=4,N(S86),0)+IF(rngNumYears&gt;=5,N(W86),0)</f>
        <v>0</v>
      </c>
      <c r="AB86" s="142">
        <f>IF(UPPER(rngIncludeCash)="YES",IF(rngNumYears&gt;=1,N(H86),0)+IF(rngNumYears&gt;=2,N(L86),0)+IF(rngNumYears&gt;=3,N(P86),0)+IF(rngNumYears&gt;=4,N(T86),0)+IF(rngNumYears&gt;=5,N(X86),0),0)</f>
        <v>0</v>
      </c>
      <c r="AC86" s="142">
        <f>IF(UPPER(rngIncludeInKind)="YES",IF(rngNumYears&gt;=1,N(I86),0)+IF(rngNumYears&gt;=2,N(M86),0)+IF(rngNumYears&gt;=3,N(Q86),0)+IF(rngNumYears&gt;=4,N(U86),0)+IF(rngNumYears&gt;=5,N(Y86),0),0)</f>
        <v>0</v>
      </c>
      <c r="AD86" s="143">
        <f>IF(AA86=0,0,(AB86+AC86)/AA86)</f>
        <v>0</v>
      </c>
      <c r="AE86" s="142">
        <f t="shared" si="41"/>
        <v>0</v>
      </c>
      <c r="AF86" s="125"/>
      <c r="AG86" s="125"/>
      <c r="AH86" s="125"/>
      <c r="AI86" s="125"/>
    </row>
    <row r="87" spans="1:35" ht="13.9" customHeight="1" x14ac:dyDescent="0.2">
      <c r="A87" s="160"/>
      <c r="B87" s="160"/>
      <c r="C87" s="160"/>
      <c r="D87" s="160"/>
      <c r="E87" s="160"/>
      <c r="F87" s="160"/>
      <c r="G87" s="140"/>
      <c r="H87" s="140"/>
      <c r="I87" s="140"/>
      <c r="J87" s="142">
        <f>IF(rngNumYears&lt;1,0,N(G87)+IF(UPPER(rngIncludeCash)="YES",N(H87),0)+IF(UPPER(rngIncludeInKind)="YES",N(I87),0))</f>
        <v>0</v>
      </c>
      <c r="K87" s="140"/>
      <c r="L87" s="140"/>
      <c r="M87" s="140"/>
      <c r="N87" s="142">
        <f>IF(rngNumYears&lt;2,0,N(K87)+IF(UPPER(rngIncludeCash)="YES",N(L87),0)+IF(UPPER(rngIncludeInKind)="YES",N(M87),0))</f>
        <v>0</v>
      </c>
      <c r="O87" s="140"/>
      <c r="P87" s="140"/>
      <c r="Q87" s="140"/>
      <c r="R87" s="142">
        <f>IF(rngNumYears&lt;3,0,N(O87)+IF(UPPER(rngIncludeCash)="YES",N(P87),0)+IF(UPPER(rngIncludeInKind)="YES",N(Q87),0))</f>
        <v>0</v>
      </c>
      <c r="S87" s="140"/>
      <c r="T87" s="140"/>
      <c r="U87" s="140"/>
      <c r="V87" s="142">
        <f>IF(rngNumYears&lt;4,0,N(S87)+IF(UPPER(rngIncludeCash)="YES",N(T87),0)+IF(UPPER(rngIncludeInKind)="YES",N(U87),0))</f>
        <v>0</v>
      </c>
      <c r="W87" s="140"/>
      <c r="X87" s="140"/>
      <c r="Y87" s="140"/>
      <c r="Z87" s="142">
        <f>IF(rngNumYears&lt;5,0,N(W87)+IF(UPPER(rngIncludeCash)="YES",N(X87),0)+IF(UPPER(rngIncludeInKind)="YES",N(Y87),0))</f>
        <v>0</v>
      </c>
      <c r="AA87" s="142">
        <f>IF(rngNumYears&gt;=1,N(G87),0)+IF(rngNumYears&gt;=2,N(K87),0)+IF(rngNumYears&gt;=3,N(O87),0)+IF(rngNumYears&gt;=4,N(S87),0)+IF(rngNumYears&gt;=5,N(W87),0)</f>
        <v>0</v>
      </c>
      <c r="AB87" s="142">
        <f>IF(UPPER(rngIncludeCash)="YES",IF(rngNumYears&gt;=1,N(H87),0)+IF(rngNumYears&gt;=2,N(L87),0)+IF(rngNumYears&gt;=3,N(P87),0)+IF(rngNumYears&gt;=4,N(T87),0)+IF(rngNumYears&gt;=5,N(X87),0),0)</f>
        <v>0</v>
      </c>
      <c r="AC87" s="142">
        <f>IF(UPPER(rngIncludeInKind)="YES",IF(rngNumYears&gt;=1,N(I87),0)+IF(rngNumYears&gt;=2,N(M87),0)+IF(rngNumYears&gt;=3,N(Q87),0)+IF(rngNumYears&gt;=4,N(U87),0)+IF(rngNumYears&gt;=5,N(Y87),0),0)</f>
        <v>0</v>
      </c>
      <c r="AD87" s="143">
        <f>IF(AA87=0,0,(AB87+AC87)/AA87)</f>
        <v>0</v>
      </c>
      <c r="AE87" s="142">
        <f t="shared" si="41"/>
        <v>0</v>
      </c>
      <c r="AF87" s="125"/>
      <c r="AG87" s="125"/>
      <c r="AH87" s="125"/>
      <c r="AI87" s="125"/>
    </row>
    <row r="88" spans="1:35" ht="14.25" customHeight="1" x14ac:dyDescent="0.2">
      <c r="A88" s="160"/>
      <c r="B88" s="160"/>
      <c r="C88" s="160"/>
      <c r="D88" s="160"/>
      <c r="E88" s="160"/>
      <c r="F88" s="160"/>
      <c r="G88" s="140"/>
      <c r="H88" s="140"/>
      <c r="I88" s="140"/>
      <c r="J88" s="142">
        <f>IF(rngNumYears&lt;1,0,N(G88)+IF(UPPER(rngIncludeCash)="YES",N(H88),0)+IF(UPPER(rngIncludeInKind)="YES",N(I88),0))</f>
        <v>0</v>
      </c>
      <c r="K88" s="140"/>
      <c r="L88" s="140"/>
      <c r="M88" s="140"/>
      <c r="N88" s="142">
        <f>IF(rngNumYears&lt;2,0,N(K88)+IF(UPPER(rngIncludeCash)="YES",N(L88),0)+IF(UPPER(rngIncludeInKind)="YES",N(M88),0))</f>
        <v>0</v>
      </c>
      <c r="O88" s="140"/>
      <c r="P88" s="140"/>
      <c r="Q88" s="140"/>
      <c r="R88" s="142">
        <f>IF(rngNumYears&lt;3,0,N(O88)+IF(UPPER(rngIncludeCash)="YES",N(P88),0)+IF(UPPER(rngIncludeInKind)="YES",N(Q88),0))</f>
        <v>0</v>
      </c>
      <c r="S88" s="140"/>
      <c r="T88" s="140"/>
      <c r="U88" s="140"/>
      <c r="V88" s="142">
        <f>IF(rngNumYears&lt;4,0,N(S88)+IF(UPPER(rngIncludeCash)="YES",N(T88),0)+IF(UPPER(rngIncludeInKind)="YES",N(U88),0))</f>
        <v>0</v>
      </c>
      <c r="W88" s="140"/>
      <c r="X88" s="140"/>
      <c r="Y88" s="140"/>
      <c r="Z88" s="142">
        <f>IF(rngNumYears&lt;5,0,N(W88)+IF(UPPER(rngIncludeCash)="YES",N(X88),0)+IF(UPPER(rngIncludeInKind)="YES",N(Y88),0))</f>
        <v>0</v>
      </c>
      <c r="AA88" s="142">
        <f>IF(rngNumYears&gt;=1,N(G88),0)+IF(rngNumYears&gt;=2,N(K88),0)+IF(rngNumYears&gt;=3,N(O88),0)+IF(rngNumYears&gt;=4,N(S88),0)+IF(rngNumYears&gt;=5,N(W88),0)</f>
        <v>0</v>
      </c>
      <c r="AB88" s="142">
        <f>IF(UPPER(rngIncludeCash)="YES",IF(rngNumYears&gt;=1,N(H88),0)+IF(rngNumYears&gt;=2,N(L88),0)+IF(rngNumYears&gt;=3,N(P88),0)+IF(rngNumYears&gt;=4,N(T88),0)+IF(rngNumYears&gt;=5,N(X88),0),0)</f>
        <v>0</v>
      </c>
      <c r="AC88" s="142">
        <f>IF(UPPER(rngIncludeInKind)="YES",IF(rngNumYears&gt;=1,N(I88),0)+IF(rngNumYears&gt;=2,N(M88),0)+IF(rngNumYears&gt;=3,N(Q88),0)+IF(rngNumYears&gt;=4,N(U88),0)+IF(rngNumYears&gt;=5,N(Y88),0),0)</f>
        <v>0</v>
      </c>
      <c r="AD88" s="143">
        <f>IF(AA88=0,0,(AB88+AC88)/AA88)</f>
        <v>0</v>
      </c>
      <c r="AE88" s="142">
        <f t="shared" si="41"/>
        <v>0</v>
      </c>
      <c r="AF88" s="125"/>
      <c r="AG88" s="125"/>
      <c r="AH88" s="125"/>
      <c r="AI88" s="125"/>
    </row>
    <row r="89" spans="1:35" ht="14.25" customHeight="1" x14ac:dyDescent="0.2">
      <c r="A89" s="160"/>
      <c r="B89" s="160"/>
      <c r="C89" s="160"/>
      <c r="D89" s="160"/>
      <c r="E89" s="160"/>
      <c r="F89" s="160"/>
      <c r="G89" s="140"/>
      <c r="H89" s="140"/>
      <c r="I89" s="140"/>
      <c r="J89" s="142">
        <f>IF(rngNumYears&lt;1,0,N(G89)+IF(UPPER(rngIncludeCash)="YES",N(H89),0)+IF(UPPER(rngIncludeInKind)="YES",N(I89),0))</f>
        <v>0</v>
      </c>
      <c r="K89" s="140"/>
      <c r="L89" s="140"/>
      <c r="M89" s="140"/>
      <c r="N89" s="142">
        <f>IF(rngNumYears&lt;2,0,N(K89)+IF(UPPER(rngIncludeCash)="YES",N(L89),0)+IF(UPPER(rngIncludeInKind)="YES",N(M89),0))</f>
        <v>0</v>
      </c>
      <c r="O89" s="140"/>
      <c r="P89" s="140"/>
      <c r="Q89" s="140"/>
      <c r="R89" s="142">
        <f>IF(rngNumYears&lt;3,0,N(O89)+IF(UPPER(rngIncludeCash)="YES",N(P89),0)+IF(UPPER(rngIncludeInKind)="YES",N(Q89),0))</f>
        <v>0</v>
      </c>
      <c r="S89" s="140"/>
      <c r="T89" s="140"/>
      <c r="U89" s="140"/>
      <c r="V89" s="142">
        <f>IF(rngNumYears&lt;4,0,N(S89)+IF(UPPER(rngIncludeCash)="YES",N(T89),0)+IF(UPPER(rngIncludeInKind)="YES",N(U89),0))</f>
        <v>0</v>
      </c>
      <c r="W89" s="140"/>
      <c r="X89" s="140"/>
      <c r="Y89" s="140"/>
      <c r="Z89" s="142">
        <f>IF(rngNumYears&lt;5,0,N(W89)+IF(UPPER(rngIncludeCash)="YES",N(X89),0)+IF(UPPER(rngIncludeInKind)="YES",N(Y89),0))</f>
        <v>0</v>
      </c>
      <c r="AA89" s="142">
        <f>IF(rngNumYears&gt;=1,N(G89),0)+IF(rngNumYears&gt;=2,N(K89),0)+IF(rngNumYears&gt;=3,N(O89),0)+IF(rngNumYears&gt;=4,N(S89),0)+IF(rngNumYears&gt;=5,N(W89),0)</f>
        <v>0</v>
      </c>
      <c r="AB89" s="142">
        <f>IF(UPPER(rngIncludeCash)="YES",IF(rngNumYears&gt;=1,N(H89),0)+IF(rngNumYears&gt;=2,N(L89),0)+IF(rngNumYears&gt;=3,N(P89),0)+IF(rngNumYears&gt;=4,N(T89),0)+IF(rngNumYears&gt;=5,N(X89),0),0)</f>
        <v>0</v>
      </c>
      <c r="AC89" s="142">
        <f>IF(UPPER(rngIncludeInKind)="YES",IF(rngNumYears&gt;=1,N(I89),0)+IF(rngNumYears&gt;=2,N(M89),0)+IF(rngNumYears&gt;=3,N(Q89),0)+IF(rngNumYears&gt;=4,N(U89),0)+IF(rngNumYears&gt;=5,N(Y89),0),0)</f>
        <v>0</v>
      </c>
      <c r="AD89" s="143">
        <f>IF(AA89=0,0,(AB89+AC89)/AA89)</f>
        <v>0</v>
      </c>
      <c r="AE89" s="142">
        <f t="shared" si="41"/>
        <v>0</v>
      </c>
      <c r="AF89" s="125"/>
      <c r="AG89" s="125"/>
      <c r="AH89" s="125"/>
      <c r="AI89" s="125"/>
    </row>
    <row r="90" spans="1:35" ht="15" customHeight="1" x14ac:dyDescent="0.2">
      <c r="A90" s="161" t="s">
        <v>250</v>
      </c>
      <c r="B90" s="161"/>
      <c r="C90" s="161"/>
      <c r="D90" s="161"/>
      <c r="E90" s="161"/>
      <c r="F90" s="161"/>
      <c r="G90" s="144">
        <f>SUM(G86,G87,G88,G89)</f>
        <v>0</v>
      </c>
      <c r="H90" s="144">
        <f>SUM(H86,H87,H88,H89)</f>
        <v>0</v>
      </c>
      <c r="I90" s="144">
        <f>SUM(I86,I87,I88,I89)</f>
        <v>0</v>
      </c>
      <c r="J90" s="145">
        <f>IF(rngNumYears&lt;1,0,N(G90)+IF(UPPER(rngIncludeCash)="YES",N(H90),0)+IF(UPPER(rngIncludeInKind)="YES",N(I90),0))</f>
        <v>0</v>
      </c>
      <c r="K90" s="144">
        <f>SUM(K86,K87,K88,K89)</f>
        <v>0</v>
      </c>
      <c r="L90" s="144">
        <f>SUM(L86,L87,L88,L89)</f>
        <v>0</v>
      </c>
      <c r="M90" s="144">
        <f>SUM(M86,M87,M88,M89)</f>
        <v>0</v>
      </c>
      <c r="N90" s="145">
        <f>IF(rngNumYears&lt;2,0,N(K90)+IF(UPPER(rngIncludeCash)="YES",N(L90),0)+IF(UPPER(rngIncludeInKind)="YES",N(M90),0))</f>
        <v>0</v>
      </c>
      <c r="O90" s="144">
        <f>SUM(O86,O87,O88,O89)</f>
        <v>0</v>
      </c>
      <c r="P90" s="144">
        <f>SUM(P86,P87,P88,P89)</f>
        <v>0</v>
      </c>
      <c r="Q90" s="144">
        <f>SUM(Q86,Q87,Q88,Q89)</f>
        <v>0</v>
      </c>
      <c r="R90" s="145">
        <f>IF(rngNumYears&lt;3,0,N(O90)+IF(UPPER(rngIncludeCash)="YES",N(P90),0)+IF(UPPER(rngIncludeInKind)="YES",N(Q90),0))</f>
        <v>0</v>
      </c>
      <c r="S90" s="144">
        <f>SUM(S86,S87,S88,S89)</f>
        <v>0</v>
      </c>
      <c r="T90" s="144">
        <f>SUM(T86,T87,T88,T89)</f>
        <v>0</v>
      </c>
      <c r="U90" s="144">
        <f>SUM(U86,U87,U88,U89)</f>
        <v>0</v>
      </c>
      <c r="V90" s="145">
        <f>IF(rngNumYears&lt;4,0,N(S90)+IF(UPPER(rngIncludeCash)="YES",N(T90),0)+IF(UPPER(rngIncludeInKind)="YES",N(U90),0))</f>
        <v>0</v>
      </c>
      <c r="W90" s="144">
        <f>SUM(W86,W87,W88,W89)</f>
        <v>0</v>
      </c>
      <c r="X90" s="144">
        <f>SUM(X86,X87,X88,X89)</f>
        <v>0</v>
      </c>
      <c r="Y90" s="144">
        <f>SUM(Y86,Y87,Y88,Y89)</f>
        <v>0</v>
      </c>
      <c r="Z90" s="145">
        <f>IF(rngNumYears&lt;5,0,N(W90)+IF(UPPER(rngIncludeCash)="YES",N(X90),0)+IF(UPPER(rngIncludeInKind)="YES",N(Y90),0))</f>
        <v>0</v>
      </c>
      <c r="AA90" s="145">
        <f>IF(rngNumYears&gt;=1,N(G90),0)+IF(rngNumYears&gt;=2,N(K90),0)+IF(rngNumYears&gt;=3,N(O90),0)+IF(rngNumYears&gt;=4,N(S90),0)+IF(rngNumYears&gt;=5,N(W90),0)</f>
        <v>0</v>
      </c>
      <c r="AB90" s="145">
        <f>IF(UPPER(rngIncludeCash)="YES",IF(rngNumYears&gt;=1,N(H90),0)+IF(rngNumYears&gt;=2,N(L90),0)+IF(rngNumYears&gt;=3,N(P90),0)+IF(rngNumYears&gt;=4,N(T90),0)+IF(rngNumYears&gt;=5,N(X90),0),0)</f>
        <v>0</v>
      </c>
      <c r="AC90" s="145">
        <f>IF(UPPER(rngIncludeInKind)="YES",IF(rngNumYears&gt;=1,N(I90),0)+IF(rngNumYears&gt;=2,N(M90),0)+IF(rngNumYears&gt;=3,N(Q90),0)+IF(rngNumYears&gt;=4,N(U90),0)+IF(rngNumYears&gt;=5,N(Y90),0),0)</f>
        <v>0</v>
      </c>
      <c r="AD90" s="146">
        <f>IF(AA90=0,0,(AB90+AC90)/AA90)</f>
        <v>0</v>
      </c>
      <c r="AE90" s="145">
        <f t="shared" si="41"/>
        <v>0</v>
      </c>
      <c r="AF90" s="125"/>
      <c r="AG90" s="125"/>
      <c r="AH90" s="125"/>
      <c r="AI90" s="125"/>
    </row>
    <row r="91" spans="1:35" ht="14.25" customHeight="1" x14ac:dyDescent="0.2">
      <c r="A91" s="164" t="s">
        <v>253</v>
      </c>
      <c r="B91" s="164"/>
      <c r="C91" s="164"/>
      <c r="D91" s="164"/>
      <c r="E91" s="164"/>
      <c r="F91" s="164"/>
      <c r="G91" s="147"/>
      <c r="H91" s="147"/>
      <c r="I91" s="147"/>
      <c r="J91" s="148"/>
      <c r="K91" s="147"/>
      <c r="L91" s="147"/>
      <c r="M91" s="147"/>
      <c r="N91" s="148"/>
      <c r="O91" s="147"/>
      <c r="P91" s="147"/>
      <c r="Q91" s="147"/>
      <c r="R91" s="148"/>
      <c r="S91" s="147"/>
      <c r="T91" s="147"/>
      <c r="U91" s="147"/>
      <c r="V91" s="148"/>
      <c r="W91" s="147"/>
      <c r="X91" s="147"/>
      <c r="Y91" s="147"/>
      <c r="Z91" s="148"/>
      <c r="AA91" s="148"/>
      <c r="AB91" s="148"/>
      <c r="AC91" s="148"/>
      <c r="AD91" s="149"/>
      <c r="AE91" s="148">
        <f t="shared" si="41"/>
        <v>0</v>
      </c>
      <c r="AF91" s="125"/>
      <c r="AG91" s="125"/>
      <c r="AH91" s="125"/>
      <c r="AI91" s="125"/>
    </row>
    <row r="92" spans="1:35" ht="14.25" customHeight="1" x14ac:dyDescent="0.2">
      <c r="A92" s="160"/>
      <c r="B92" s="160"/>
      <c r="C92" s="160"/>
      <c r="D92" s="160"/>
      <c r="E92" s="160"/>
      <c r="F92" s="160"/>
      <c r="G92" s="140"/>
      <c r="H92" s="140"/>
      <c r="I92" s="140"/>
      <c r="J92" s="142">
        <f>IF(rngNumYears&lt;1,0,N(G92)+IF(UPPER(rngIncludeCash)="YES",N(H92),0)+IF(UPPER(rngIncludeInKind)="YES",N(I92),0))</f>
        <v>0</v>
      </c>
      <c r="K92" s="140"/>
      <c r="L92" s="140"/>
      <c r="M92" s="140"/>
      <c r="N92" s="142">
        <f>IF(rngNumYears&lt;2,0,N(K92)+IF(UPPER(rngIncludeCash)="YES",N(L92),0)+IF(UPPER(rngIncludeInKind)="YES",N(M92),0))</f>
        <v>0</v>
      </c>
      <c r="O92" s="140"/>
      <c r="P92" s="140"/>
      <c r="Q92" s="140"/>
      <c r="R92" s="142">
        <f>IF(rngNumYears&lt;3,0,N(O92)+IF(UPPER(rngIncludeCash)="YES",N(P92),0)+IF(UPPER(rngIncludeInKind)="YES",N(Q92),0))</f>
        <v>0</v>
      </c>
      <c r="S92" s="140"/>
      <c r="T92" s="140"/>
      <c r="U92" s="140"/>
      <c r="V92" s="142">
        <f>IF(rngNumYears&lt;4,0,N(S92)+IF(UPPER(rngIncludeCash)="YES",N(T92),0)+IF(UPPER(rngIncludeInKind)="YES",N(U92),0))</f>
        <v>0</v>
      </c>
      <c r="W92" s="140"/>
      <c r="X92" s="140"/>
      <c r="Y92" s="140"/>
      <c r="Z92" s="142">
        <f>IF(rngNumYears&lt;5,0,N(W92)+IF(UPPER(rngIncludeCash)="YES",N(X92),0)+IF(UPPER(rngIncludeInKind)="YES",N(Y92),0))</f>
        <v>0</v>
      </c>
      <c r="AA92" s="142">
        <f>IF(rngNumYears&gt;=1,N(G92),0)+IF(rngNumYears&gt;=2,N(K92),0)+IF(rngNumYears&gt;=3,N(O92),0)+IF(rngNumYears&gt;=4,N(S92),0)+IF(rngNumYears&gt;=5,N(W92),0)</f>
        <v>0</v>
      </c>
      <c r="AB92" s="142">
        <f>IF(UPPER(rngIncludeCash)="YES",IF(rngNumYears&gt;=1,N(H92),0)+IF(rngNumYears&gt;=2,N(L92),0)+IF(rngNumYears&gt;=3,N(P92),0)+IF(rngNumYears&gt;=4,N(T92),0)+IF(rngNumYears&gt;=5,N(X92),0),0)</f>
        <v>0</v>
      </c>
      <c r="AC92" s="142">
        <f>IF(UPPER(rngIncludeInKind)="YES",IF(rngNumYears&gt;=1,N(I92),0)+IF(rngNumYears&gt;=2,N(M92),0)+IF(rngNumYears&gt;=3,N(Q92),0)+IF(rngNumYears&gt;=4,N(U92),0)+IF(rngNumYears&gt;=5,N(Y92),0),0)</f>
        <v>0</v>
      </c>
      <c r="AD92" s="143">
        <f>IF(AA92=0,0,(AB92+AC92)/AA92)</f>
        <v>0</v>
      </c>
      <c r="AE92" s="142">
        <f t="shared" si="41"/>
        <v>0</v>
      </c>
      <c r="AF92" s="125"/>
      <c r="AG92" s="125"/>
      <c r="AH92" s="125"/>
      <c r="AI92" s="125"/>
    </row>
    <row r="93" spans="1:35" ht="14.25" customHeight="1" x14ac:dyDescent="0.2">
      <c r="A93" s="160"/>
      <c r="B93" s="160"/>
      <c r="C93" s="160"/>
      <c r="D93" s="160"/>
      <c r="E93" s="160"/>
      <c r="F93" s="160"/>
      <c r="G93" s="140"/>
      <c r="H93" s="140"/>
      <c r="I93" s="140"/>
      <c r="J93" s="142">
        <f>IF(rngNumYears&lt;1,0,N(G93)+IF(UPPER(rngIncludeCash)="YES",N(H93),0)+IF(UPPER(rngIncludeInKind)="YES",N(I93),0))</f>
        <v>0</v>
      </c>
      <c r="K93" s="140"/>
      <c r="L93" s="140"/>
      <c r="M93" s="140"/>
      <c r="N93" s="142">
        <f>IF(rngNumYears&lt;2,0,N(K93)+IF(UPPER(rngIncludeCash)="YES",N(L93),0)+IF(UPPER(rngIncludeInKind)="YES",N(M93),0))</f>
        <v>0</v>
      </c>
      <c r="O93" s="140"/>
      <c r="P93" s="140"/>
      <c r="Q93" s="140"/>
      <c r="R93" s="142">
        <f>IF(rngNumYears&lt;3,0,N(O93)+IF(UPPER(rngIncludeCash)="YES",N(P93),0)+IF(UPPER(rngIncludeInKind)="YES",N(Q93),0))</f>
        <v>0</v>
      </c>
      <c r="S93" s="140"/>
      <c r="T93" s="140"/>
      <c r="U93" s="140"/>
      <c r="V93" s="142">
        <f>IF(rngNumYears&lt;4,0,N(S93)+IF(UPPER(rngIncludeCash)="YES",N(T93),0)+IF(UPPER(rngIncludeInKind)="YES",N(U93),0))</f>
        <v>0</v>
      </c>
      <c r="W93" s="140"/>
      <c r="X93" s="140"/>
      <c r="Y93" s="140"/>
      <c r="Z93" s="142">
        <f>IF(rngNumYears&lt;5,0,N(W93)+IF(UPPER(rngIncludeCash)="YES",N(X93),0)+IF(UPPER(rngIncludeInKind)="YES",N(Y93),0))</f>
        <v>0</v>
      </c>
      <c r="AA93" s="142">
        <f>IF(rngNumYears&gt;=1,N(G93),0)+IF(rngNumYears&gt;=2,N(K93),0)+IF(rngNumYears&gt;=3,N(O93),0)+IF(rngNumYears&gt;=4,N(S93),0)+IF(rngNumYears&gt;=5,N(W93),0)</f>
        <v>0</v>
      </c>
      <c r="AB93" s="142">
        <f>IF(UPPER(rngIncludeCash)="YES",IF(rngNumYears&gt;=1,N(H93),0)+IF(rngNumYears&gt;=2,N(L93),0)+IF(rngNumYears&gt;=3,N(P93),0)+IF(rngNumYears&gt;=4,N(T93),0)+IF(rngNumYears&gt;=5,N(X93),0),0)</f>
        <v>0</v>
      </c>
      <c r="AC93" s="142">
        <f>IF(UPPER(rngIncludeInKind)="YES",IF(rngNumYears&gt;=1,N(I93),0)+IF(rngNumYears&gt;=2,N(M93),0)+IF(rngNumYears&gt;=3,N(Q93),0)+IF(rngNumYears&gt;=4,N(U93),0)+IF(rngNumYears&gt;=5,N(Y93),0),0)</f>
        <v>0</v>
      </c>
      <c r="AD93" s="143">
        <f>IF(AA93=0,0,(AB93+AC93)/AA93)</f>
        <v>0</v>
      </c>
      <c r="AE93" s="142">
        <f t="shared" si="41"/>
        <v>0</v>
      </c>
      <c r="AF93" s="125"/>
      <c r="AG93" s="125"/>
      <c r="AH93" s="125"/>
      <c r="AI93" s="125"/>
    </row>
    <row r="94" spans="1:35" ht="14.25" customHeight="1" x14ac:dyDescent="0.2">
      <c r="A94" s="160"/>
      <c r="B94" s="160"/>
      <c r="C94" s="160"/>
      <c r="D94" s="160"/>
      <c r="E94" s="160"/>
      <c r="F94" s="160"/>
      <c r="G94" s="140"/>
      <c r="H94" s="140"/>
      <c r="I94" s="140"/>
      <c r="J94" s="142">
        <f>IF(rngNumYears&lt;1,0,N(G94)+IF(UPPER(rngIncludeCash)="YES",N(H94),0)+IF(UPPER(rngIncludeInKind)="YES",N(I94),0))</f>
        <v>0</v>
      </c>
      <c r="K94" s="140"/>
      <c r="L94" s="140"/>
      <c r="M94" s="140"/>
      <c r="N94" s="142">
        <f>IF(rngNumYears&lt;2,0,N(K94)+IF(UPPER(rngIncludeCash)="YES",N(L94),0)+IF(UPPER(rngIncludeInKind)="YES",N(M94),0))</f>
        <v>0</v>
      </c>
      <c r="O94" s="140"/>
      <c r="P94" s="140"/>
      <c r="Q94" s="140"/>
      <c r="R94" s="142">
        <f>IF(rngNumYears&lt;3,0,N(O94)+IF(UPPER(rngIncludeCash)="YES",N(P94),0)+IF(UPPER(rngIncludeInKind)="YES",N(Q94),0))</f>
        <v>0</v>
      </c>
      <c r="S94" s="140"/>
      <c r="T94" s="140"/>
      <c r="U94" s="140"/>
      <c r="V94" s="142">
        <f>IF(rngNumYears&lt;4,0,N(S94)+IF(UPPER(rngIncludeCash)="YES",N(T94),0)+IF(UPPER(rngIncludeInKind)="YES",N(U94),0))</f>
        <v>0</v>
      </c>
      <c r="W94" s="140"/>
      <c r="X94" s="140"/>
      <c r="Y94" s="140"/>
      <c r="Z94" s="142">
        <f>IF(rngNumYears&lt;5,0,N(W94)+IF(UPPER(rngIncludeCash)="YES",N(X94),0)+IF(UPPER(rngIncludeInKind)="YES",N(Y94),0))</f>
        <v>0</v>
      </c>
      <c r="AA94" s="142">
        <f>IF(rngNumYears&gt;=1,N(G94),0)+IF(rngNumYears&gt;=2,N(K94),0)+IF(rngNumYears&gt;=3,N(O94),0)+IF(rngNumYears&gt;=4,N(S94),0)+IF(rngNumYears&gt;=5,N(W94),0)</f>
        <v>0</v>
      </c>
      <c r="AB94" s="142">
        <f>IF(UPPER(rngIncludeCash)="YES",IF(rngNumYears&gt;=1,N(H94),0)+IF(rngNumYears&gt;=2,N(L94),0)+IF(rngNumYears&gt;=3,N(P94),0)+IF(rngNumYears&gt;=4,N(T94),0)+IF(rngNumYears&gt;=5,N(X94),0),0)</f>
        <v>0</v>
      </c>
      <c r="AC94" s="142">
        <f>IF(UPPER(rngIncludeInKind)="YES",IF(rngNumYears&gt;=1,N(I94),0)+IF(rngNumYears&gt;=2,N(M94),0)+IF(rngNumYears&gt;=3,N(Q94),0)+IF(rngNumYears&gt;=4,N(U94),0)+IF(rngNumYears&gt;=5,N(Y94),0),0)</f>
        <v>0</v>
      </c>
      <c r="AD94" s="143">
        <f>IF(AA94=0,0,(AB94+AC94)/AA94)</f>
        <v>0</v>
      </c>
      <c r="AE94" s="142">
        <f t="shared" si="41"/>
        <v>0</v>
      </c>
      <c r="AF94" s="125"/>
      <c r="AG94" s="125"/>
      <c r="AH94" s="125"/>
      <c r="AI94" s="125"/>
    </row>
    <row r="95" spans="1:35" x14ac:dyDescent="0.2">
      <c r="A95" s="160"/>
      <c r="B95" s="160"/>
      <c r="C95" s="160"/>
      <c r="D95" s="160"/>
      <c r="E95" s="160"/>
      <c r="F95" s="160"/>
      <c r="G95" s="140"/>
      <c r="H95" s="140"/>
      <c r="I95" s="140"/>
      <c r="J95" s="142">
        <f>IF(rngNumYears&lt;1,0,N(G95)+IF(UPPER(rngIncludeCash)="YES",N(H95),0)+IF(UPPER(rngIncludeInKind)="YES",N(I95),0))</f>
        <v>0</v>
      </c>
      <c r="K95" s="140"/>
      <c r="L95" s="140"/>
      <c r="M95" s="140"/>
      <c r="N95" s="142">
        <f>IF(rngNumYears&lt;2,0,N(K95)+IF(UPPER(rngIncludeCash)="YES",N(L95),0)+IF(UPPER(rngIncludeInKind)="YES",N(M95),0))</f>
        <v>0</v>
      </c>
      <c r="O95" s="140"/>
      <c r="P95" s="140"/>
      <c r="Q95" s="140"/>
      <c r="R95" s="142">
        <f>IF(rngNumYears&lt;3,0,N(O95)+IF(UPPER(rngIncludeCash)="YES",N(P95),0)+IF(UPPER(rngIncludeInKind)="YES",N(Q95),0))</f>
        <v>0</v>
      </c>
      <c r="S95" s="140"/>
      <c r="T95" s="140"/>
      <c r="U95" s="140"/>
      <c r="V95" s="142">
        <f>IF(rngNumYears&lt;4,0,N(S95)+IF(UPPER(rngIncludeCash)="YES",N(T95),0)+IF(UPPER(rngIncludeInKind)="YES",N(U95),0))</f>
        <v>0</v>
      </c>
      <c r="W95" s="140"/>
      <c r="X95" s="140"/>
      <c r="Y95" s="140"/>
      <c r="Z95" s="142">
        <f>IF(rngNumYears&lt;5,0,N(W95)+IF(UPPER(rngIncludeCash)="YES",N(X95),0)+IF(UPPER(rngIncludeInKind)="YES",N(Y95),0))</f>
        <v>0</v>
      </c>
      <c r="AA95" s="142">
        <f>IF(rngNumYears&gt;=1,N(G95),0)+IF(rngNumYears&gt;=2,N(K95),0)+IF(rngNumYears&gt;=3,N(O95),0)+IF(rngNumYears&gt;=4,N(S95),0)+IF(rngNumYears&gt;=5,N(W95),0)</f>
        <v>0</v>
      </c>
      <c r="AB95" s="142">
        <f>IF(UPPER(rngIncludeCash)="YES",IF(rngNumYears&gt;=1,N(H95),0)+IF(rngNumYears&gt;=2,N(L95),0)+IF(rngNumYears&gt;=3,N(P95),0)+IF(rngNumYears&gt;=4,N(T95),0)+IF(rngNumYears&gt;=5,N(X95),0),0)</f>
        <v>0</v>
      </c>
      <c r="AC95" s="142">
        <f>IF(UPPER(rngIncludeInKind)="YES",IF(rngNumYears&gt;=1,N(I95),0)+IF(rngNumYears&gt;=2,N(M95),0)+IF(rngNumYears&gt;=3,N(Q95),0)+IF(rngNumYears&gt;=4,N(U95),0)+IF(rngNumYears&gt;=5,N(Y95),0),0)</f>
        <v>0</v>
      </c>
      <c r="AD95" s="143">
        <f>IF(AA95=0,0,(AB95+AC95)/AA95)</f>
        <v>0</v>
      </c>
      <c r="AE95" s="142">
        <f t="shared" si="41"/>
        <v>0</v>
      </c>
      <c r="AF95" s="125"/>
      <c r="AG95" s="125"/>
      <c r="AH95" s="125"/>
      <c r="AI95" s="125"/>
    </row>
    <row r="96" spans="1:35" x14ac:dyDescent="0.2">
      <c r="A96" s="161" t="s">
        <v>251</v>
      </c>
      <c r="B96" s="161"/>
      <c r="C96" s="161"/>
      <c r="D96" s="161"/>
      <c r="E96" s="161"/>
      <c r="F96" s="161"/>
      <c r="G96" s="144">
        <f>SUM(G92,G93,G94,G95)</f>
        <v>0</v>
      </c>
      <c r="H96" s="144">
        <f>SUM(H92,H93,H94,H95)</f>
        <v>0</v>
      </c>
      <c r="I96" s="144">
        <f>SUM(I92,I93,I94,I95)</f>
        <v>0</v>
      </c>
      <c r="J96" s="145">
        <f>IF(rngNumYears&lt;1,0,N(G96)+IF(UPPER(rngIncludeCash)="YES",N(H96),0)+IF(UPPER(rngIncludeInKind)="YES",N(I96),0))</f>
        <v>0</v>
      </c>
      <c r="K96" s="144">
        <f>SUM(K92,K93,K94,K95)</f>
        <v>0</v>
      </c>
      <c r="L96" s="144">
        <f>SUM(L92,L93,L94,L95)</f>
        <v>0</v>
      </c>
      <c r="M96" s="144">
        <f>SUM(M92,M93,M94,M95)</f>
        <v>0</v>
      </c>
      <c r="N96" s="145">
        <f>IF(rngNumYears&lt;2,0,N(K96)+IF(UPPER(rngIncludeCash)="YES",N(L96),0)+IF(UPPER(rngIncludeInKind)="YES",N(M96),0))</f>
        <v>0</v>
      </c>
      <c r="O96" s="144">
        <f>SUM(O92,O93,O94,O95)</f>
        <v>0</v>
      </c>
      <c r="P96" s="144">
        <f>SUM(P92,P93,P94,P95)</f>
        <v>0</v>
      </c>
      <c r="Q96" s="144">
        <f>SUM(Q92,Q93,Q94,Q95)</f>
        <v>0</v>
      </c>
      <c r="R96" s="145">
        <f>IF(rngNumYears&lt;3,0,N(O96)+IF(UPPER(rngIncludeCash)="YES",N(P96),0)+IF(UPPER(rngIncludeInKind)="YES",N(Q96),0))</f>
        <v>0</v>
      </c>
      <c r="S96" s="144">
        <f>SUM(S92,S93,S94,S95)</f>
        <v>0</v>
      </c>
      <c r="T96" s="144">
        <f>SUM(T92,T93,T94,T95)</f>
        <v>0</v>
      </c>
      <c r="U96" s="144">
        <f>SUM(U92,U93,U94,U95)</f>
        <v>0</v>
      </c>
      <c r="V96" s="145">
        <f>IF(rngNumYears&lt;4,0,N(S96)+IF(UPPER(rngIncludeCash)="YES",N(T96),0)+IF(UPPER(rngIncludeInKind)="YES",N(U96),0))</f>
        <v>0</v>
      </c>
      <c r="W96" s="144">
        <f>SUM(W92,W93,W94,W95)</f>
        <v>0</v>
      </c>
      <c r="X96" s="144">
        <f>SUM(X92,X93,X94,X95)</f>
        <v>0</v>
      </c>
      <c r="Y96" s="144">
        <f>SUM(Y92,Y93,Y94,Y95)</f>
        <v>0</v>
      </c>
      <c r="Z96" s="145">
        <f>IF(rngNumYears&lt;5,0,N(W96)+IF(UPPER(rngIncludeCash)="YES",N(X96),0)+IF(UPPER(rngIncludeInKind)="YES",N(Y96),0))</f>
        <v>0</v>
      </c>
      <c r="AA96" s="145">
        <f>IF(rngNumYears&gt;=1,N(G96),0)+IF(rngNumYears&gt;=2,N(K96),0)+IF(rngNumYears&gt;=3,N(O96),0)+IF(rngNumYears&gt;=4,N(S96),0)+IF(rngNumYears&gt;=5,N(W96),0)</f>
        <v>0</v>
      </c>
      <c r="AB96" s="145">
        <f>IF(UPPER(rngIncludeCash)="YES",IF(rngNumYears&gt;=1,N(H96),0)+IF(rngNumYears&gt;=2,N(L96),0)+IF(rngNumYears&gt;=3,N(P96),0)+IF(rngNumYears&gt;=4,N(T96),0)+IF(rngNumYears&gt;=5,N(X96),0),0)</f>
        <v>0</v>
      </c>
      <c r="AC96" s="145">
        <f>IF(UPPER(rngIncludeInKind)="YES",IF(rngNumYears&gt;=1,N(I96),0)+IF(rngNumYears&gt;=2,N(M96),0)+IF(rngNumYears&gt;=3,N(Q96),0)+IF(rngNumYears&gt;=4,N(U96),0)+IF(rngNumYears&gt;=5,N(Y96),0),0)</f>
        <v>0</v>
      </c>
      <c r="AD96" s="146">
        <f>IF(AA96=0,0,(AB96+AC96)/AA96)</f>
        <v>0</v>
      </c>
      <c r="AE96" s="145">
        <f t="shared" si="41"/>
        <v>0</v>
      </c>
      <c r="AF96" s="125"/>
      <c r="AG96" s="125"/>
      <c r="AH96" s="125"/>
      <c r="AI96" s="125"/>
    </row>
    <row r="97" spans="1:56" ht="12.75" customHeight="1" x14ac:dyDescent="0.2">
      <c r="A97" s="164" t="s">
        <v>194</v>
      </c>
      <c r="B97" s="164"/>
      <c r="C97" s="164"/>
      <c r="D97" s="164"/>
      <c r="E97" s="164"/>
      <c r="F97" s="164"/>
      <c r="G97" s="147"/>
      <c r="H97" s="147"/>
      <c r="I97" s="147"/>
      <c r="J97" s="148"/>
      <c r="K97" s="147"/>
      <c r="L97" s="147"/>
      <c r="M97" s="147"/>
      <c r="N97" s="148"/>
      <c r="O97" s="147"/>
      <c r="P97" s="147"/>
      <c r="Q97" s="147"/>
      <c r="R97" s="148"/>
      <c r="S97" s="147"/>
      <c r="T97" s="147"/>
      <c r="U97" s="147"/>
      <c r="V97" s="148"/>
      <c r="W97" s="147"/>
      <c r="X97" s="147"/>
      <c r="Y97" s="147"/>
      <c r="Z97" s="148"/>
      <c r="AA97" s="148"/>
      <c r="AB97" s="148"/>
      <c r="AC97" s="148"/>
      <c r="AD97" s="149"/>
      <c r="AE97" s="148">
        <f t="shared" si="41"/>
        <v>0</v>
      </c>
      <c r="AF97" s="125"/>
      <c r="AG97" s="125"/>
      <c r="AH97" s="125"/>
      <c r="AI97" s="125"/>
    </row>
    <row r="98" spans="1:56" ht="14.25" customHeight="1" x14ac:dyDescent="0.2">
      <c r="A98" s="160"/>
      <c r="B98" s="160"/>
      <c r="C98" s="160"/>
      <c r="D98" s="160"/>
      <c r="E98" s="160"/>
      <c r="F98" s="160"/>
      <c r="G98" s="140"/>
      <c r="H98" s="140"/>
      <c r="I98" s="140"/>
      <c r="J98" s="142">
        <f t="shared" ref="J98:J104" si="42">IF(rngNumYears&lt;1,0,N(G98)+IF(UPPER(rngIncludeCash)="YES",N(H98),0)+IF(UPPER(rngIncludeInKind)="YES",N(I98),0))</f>
        <v>0</v>
      </c>
      <c r="K98" s="140"/>
      <c r="L98" s="140"/>
      <c r="M98" s="140"/>
      <c r="N98" s="142">
        <f t="shared" ref="N98:N104" si="43">IF(rngNumYears&lt;2,0,N(K98)+IF(UPPER(rngIncludeCash)="YES",N(L98),0)+IF(UPPER(rngIncludeInKind)="YES",N(M98),0))</f>
        <v>0</v>
      </c>
      <c r="O98" s="140"/>
      <c r="P98" s="140"/>
      <c r="Q98" s="140"/>
      <c r="R98" s="142">
        <f t="shared" ref="R98:R104" si="44">IF(rngNumYears&lt;3,0,N(O98)+IF(UPPER(rngIncludeCash)="YES",N(P98),0)+IF(UPPER(rngIncludeInKind)="YES",N(Q98),0))</f>
        <v>0</v>
      </c>
      <c r="S98" s="140"/>
      <c r="T98" s="140"/>
      <c r="U98" s="140"/>
      <c r="V98" s="142">
        <f t="shared" ref="V98:V104" si="45">IF(rngNumYears&lt;4,0,N(S98)+IF(UPPER(rngIncludeCash)="YES",N(T98),0)+IF(UPPER(rngIncludeInKind)="YES",N(U98),0))</f>
        <v>0</v>
      </c>
      <c r="W98" s="140"/>
      <c r="X98" s="140"/>
      <c r="Y98" s="140"/>
      <c r="Z98" s="142">
        <f t="shared" ref="Z98:Z104" si="46">IF(rngNumYears&lt;5,0,N(W98)+IF(UPPER(rngIncludeCash)="YES",N(X98),0)+IF(UPPER(rngIncludeInKind)="YES",N(Y98),0))</f>
        <v>0</v>
      </c>
      <c r="AA98" s="142">
        <f t="shared" ref="AA98:AA104" si="47">IF(rngNumYears&gt;=1,N(G98),0)+IF(rngNumYears&gt;=2,N(K98),0)+IF(rngNumYears&gt;=3,N(O98),0)+IF(rngNumYears&gt;=4,N(S98),0)+IF(rngNumYears&gt;=5,N(W98),0)</f>
        <v>0</v>
      </c>
      <c r="AB98" s="142">
        <f t="shared" ref="AB98:AB104" si="48">IF(UPPER(rngIncludeCash)="YES",IF(rngNumYears&gt;=1,N(H98),0)+IF(rngNumYears&gt;=2,N(L98),0)+IF(rngNumYears&gt;=3,N(P98),0)+IF(rngNumYears&gt;=4,N(T98),0)+IF(rngNumYears&gt;=5,N(X98),0),0)</f>
        <v>0</v>
      </c>
      <c r="AC98" s="142">
        <f t="shared" ref="AC98:AC104" si="49">IF(UPPER(rngIncludeInKind)="YES",IF(rngNumYears&gt;=1,N(I98),0)+IF(rngNumYears&gt;=2,N(M98),0)+IF(rngNumYears&gt;=3,N(Q98),0)+IF(rngNumYears&gt;=4,N(U98),0)+IF(rngNumYears&gt;=5,N(Y98),0),0)</f>
        <v>0</v>
      </c>
      <c r="AD98" s="143">
        <f t="shared" ref="AD98:AD104" si="50">IF(AA98=0,0,(AB98+AC98)/AA98)</f>
        <v>0</v>
      </c>
      <c r="AE98" s="142">
        <f t="shared" si="41"/>
        <v>0</v>
      </c>
      <c r="AF98" s="125"/>
      <c r="AG98" s="125"/>
      <c r="AH98" s="125"/>
      <c r="AI98" s="125"/>
    </row>
    <row r="99" spans="1:56" ht="14.25" customHeight="1" x14ac:dyDescent="0.2">
      <c r="A99" s="160"/>
      <c r="B99" s="160"/>
      <c r="C99" s="160"/>
      <c r="D99" s="160"/>
      <c r="E99" s="160"/>
      <c r="F99" s="160"/>
      <c r="G99" s="140"/>
      <c r="H99" s="140"/>
      <c r="I99" s="140"/>
      <c r="J99" s="142">
        <f t="shared" si="42"/>
        <v>0</v>
      </c>
      <c r="K99" s="140"/>
      <c r="L99" s="140"/>
      <c r="M99" s="140"/>
      <c r="N99" s="142">
        <f t="shared" si="43"/>
        <v>0</v>
      </c>
      <c r="O99" s="140"/>
      <c r="P99" s="140"/>
      <c r="Q99" s="140"/>
      <c r="R99" s="142">
        <f t="shared" si="44"/>
        <v>0</v>
      </c>
      <c r="S99" s="140"/>
      <c r="T99" s="140"/>
      <c r="U99" s="140"/>
      <c r="V99" s="142">
        <f t="shared" si="45"/>
        <v>0</v>
      </c>
      <c r="W99" s="140"/>
      <c r="X99" s="140"/>
      <c r="Y99" s="140"/>
      <c r="Z99" s="142">
        <f t="shared" si="46"/>
        <v>0</v>
      </c>
      <c r="AA99" s="142">
        <f t="shared" si="47"/>
        <v>0</v>
      </c>
      <c r="AB99" s="142">
        <f t="shared" si="48"/>
        <v>0</v>
      </c>
      <c r="AC99" s="142">
        <f t="shared" si="49"/>
        <v>0</v>
      </c>
      <c r="AD99" s="143">
        <f t="shared" si="50"/>
        <v>0</v>
      </c>
      <c r="AE99" s="142">
        <f t="shared" si="41"/>
        <v>0</v>
      </c>
      <c r="AF99" s="125"/>
      <c r="AG99" s="125"/>
      <c r="AH99" s="125"/>
      <c r="AI99" s="125"/>
    </row>
    <row r="100" spans="1:56" ht="14.25" customHeight="1" x14ac:dyDescent="0.2">
      <c r="A100" s="160"/>
      <c r="B100" s="160"/>
      <c r="C100" s="160"/>
      <c r="D100" s="160"/>
      <c r="E100" s="160"/>
      <c r="F100" s="160"/>
      <c r="G100" s="140"/>
      <c r="H100" s="140"/>
      <c r="I100" s="140"/>
      <c r="J100" s="142">
        <f t="shared" si="42"/>
        <v>0</v>
      </c>
      <c r="K100" s="140"/>
      <c r="L100" s="140"/>
      <c r="M100" s="140"/>
      <c r="N100" s="142">
        <f t="shared" si="43"/>
        <v>0</v>
      </c>
      <c r="O100" s="140"/>
      <c r="P100" s="140"/>
      <c r="Q100" s="140"/>
      <c r="R100" s="142">
        <f t="shared" si="44"/>
        <v>0</v>
      </c>
      <c r="S100" s="140"/>
      <c r="T100" s="140"/>
      <c r="U100" s="140"/>
      <c r="V100" s="142">
        <f t="shared" si="45"/>
        <v>0</v>
      </c>
      <c r="W100" s="140"/>
      <c r="X100" s="140"/>
      <c r="Y100" s="140"/>
      <c r="Z100" s="142">
        <f t="shared" si="46"/>
        <v>0</v>
      </c>
      <c r="AA100" s="142">
        <f t="shared" si="47"/>
        <v>0</v>
      </c>
      <c r="AB100" s="142">
        <f t="shared" si="48"/>
        <v>0</v>
      </c>
      <c r="AC100" s="142">
        <f t="shared" si="49"/>
        <v>0</v>
      </c>
      <c r="AD100" s="143">
        <f t="shared" si="50"/>
        <v>0</v>
      </c>
      <c r="AE100" s="142">
        <f t="shared" si="41"/>
        <v>0</v>
      </c>
      <c r="AF100" s="125"/>
      <c r="AG100" s="125"/>
      <c r="AH100" s="125"/>
      <c r="AI100" s="125"/>
    </row>
    <row r="101" spans="1:56" ht="14.25" customHeight="1" x14ac:dyDescent="0.2">
      <c r="A101" s="160"/>
      <c r="B101" s="160"/>
      <c r="C101" s="160"/>
      <c r="D101" s="160"/>
      <c r="E101" s="160"/>
      <c r="F101" s="160"/>
      <c r="G101" s="140"/>
      <c r="H101" s="140"/>
      <c r="I101" s="140"/>
      <c r="J101" s="142">
        <f t="shared" si="42"/>
        <v>0</v>
      </c>
      <c r="K101" s="140"/>
      <c r="L101" s="140"/>
      <c r="M101" s="140"/>
      <c r="N101" s="142">
        <f t="shared" si="43"/>
        <v>0</v>
      </c>
      <c r="O101" s="140"/>
      <c r="P101" s="140"/>
      <c r="Q101" s="140"/>
      <c r="R101" s="142">
        <f t="shared" si="44"/>
        <v>0</v>
      </c>
      <c r="S101" s="140"/>
      <c r="T101" s="140"/>
      <c r="U101" s="140"/>
      <c r="V101" s="142">
        <f t="shared" si="45"/>
        <v>0</v>
      </c>
      <c r="W101" s="140"/>
      <c r="X101" s="140"/>
      <c r="Y101" s="140"/>
      <c r="Z101" s="142">
        <f t="shared" si="46"/>
        <v>0</v>
      </c>
      <c r="AA101" s="142">
        <f t="shared" si="47"/>
        <v>0</v>
      </c>
      <c r="AB101" s="142">
        <f t="shared" si="48"/>
        <v>0</v>
      </c>
      <c r="AC101" s="142">
        <f t="shared" si="49"/>
        <v>0</v>
      </c>
      <c r="AD101" s="143">
        <f t="shared" si="50"/>
        <v>0</v>
      </c>
      <c r="AE101" s="142">
        <f t="shared" si="41"/>
        <v>0</v>
      </c>
      <c r="AF101" s="125"/>
      <c r="AG101" s="125"/>
      <c r="AH101" s="125"/>
      <c r="AI101" s="125"/>
    </row>
    <row r="102" spans="1:56" s="119" customFormat="1" ht="14.25" customHeight="1" x14ac:dyDescent="0.2">
      <c r="A102" s="161" t="s">
        <v>7</v>
      </c>
      <c r="B102" s="161"/>
      <c r="C102" s="161"/>
      <c r="D102" s="161"/>
      <c r="E102" s="161"/>
      <c r="F102" s="161"/>
      <c r="G102" s="144">
        <f>SUM(G98,G99,G100,G101)</f>
        <v>0</v>
      </c>
      <c r="H102" s="144">
        <f>SUM(H98,H99,H100,H101)</f>
        <v>0</v>
      </c>
      <c r="I102" s="144">
        <f>SUM(I98,I99,I100,I101)</f>
        <v>0</v>
      </c>
      <c r="J102" s="145">
        <f t="shared" si="42"/>
        <v>0</v>
      </c>
      <c r="K102" s="144">
        <f>SUM(K98,K99,K100,K101)</f>
        <v>0</v>
      </c>
      <c r="L102" s="144">
        <f>SUM(L98,L99,L100,L101)</f>
        <v>0</v>
      </c>
      <c r="M102" s="144">
        <f>SUM(M98,M99,M100,M101)</f>
        <v>0</v>
      </c>
      <c r="N102" s="145">
        <f t="shared" si="43"/>
        <v>0</v>
      </c>
      <c r="O102" s="144">
        <f>SUM(O98,O99,O100,O101)</f>
        <v>0</v>
      </c>
      <c r="P102" s="144">
        <f>SUM(P98,P99,P100,P101)</f>
        <v>0</v>
      </c>
      <c r="Q102" s="144">
        <f>SUM(Q98,Q99,Q100,Q101)</f>
        <v>0</v>
      </c>
      <c r="R102" s="145">
        <f t="shared" si="44"/>
        <v>0</v>
      </c>
      <c r="S102" s="144">
        <f>SUM(S98,S99,S100,S101)</f>
        <v>0</v>
      </c>
      <c r="T102" s="144">
        <f>SUM(T98,T99,T100,T101)</f>
        <v>0</v>
      </c>
      <c r="U102" s="144">
        <f>SUM(U98,U99,U100,U101)</f>
        <v>0</v>
      </c>
      <c r="V102" s="145">
        <f t="shared" si="45"/>
        <v>0</v>
      </c>
      <c r="W102" s="144">
        <f>SUM(W98,W99,W100,W101)</f>
        <v>0</v>
      </c>
      <c r="X102" s="144">
        <f>SUM(X98,X99,X100,X101)</f>
        <v>0</v>
      </c>
      <c r="Y102" s="144">
        <f>SUM(Y98,Y99,Y100,Y101)</f>
        <v>0</v>
      </c>
      <c r="Z102" s="145">
        <f t="shared" si="46"/>
        <v>0</v>
      </c>
      <c r="AA102" s="145">
        <f t="shared" si="47"/>
        <v>0</v>
      </c>
      <c r="AB102" s="145">
        <f t="shared" si="48"/>
        <v>0</v>
      </c>
      <c r="AC102" s="145">
        <f t="shared" si="49"/>
        <v>0</v>
      </c>
      <c r="AD102" s="146">
        <f t="shared" si="50"/>
        <v>0</v>
      </c>
      <c r="AE102" s="145">
        <f t="shared" si="41"/>
        <v>0</v>
      </c>
      <c r="AF102" s="125"/>
      <c r="AG102" s="125"/>
      <c r="AH102" s="125"/>
      <c r="AI102" s="125"/>
      <c r="AJ102" s="115"/>
      <c r="AK102" s="115"/>
      <c r="AL102" s="115"/>
      <c r="AM102" s="115"/>
      <c r="AN102" s="115"/>
      <c r="AO102" s="115"/>
      <c r="AP102" s="115"/>
      <c r="AQ102" s="115"/>
      <c r="AR102" s="115"/>
      <c r="AS102" s="115"/>
      <c r="AT102" s="115"/>
      <c r="AU102" s="115"/>
      <c r="AV102" s="115"/>
      <c r="AW102" s="115"/>
      <c r="AX102" s="115"/>
      <c r="AY102" s="115"/>
      <c r="AZ102" s="115"/>
      <c r="BA102" s="115"/>
      <c r="BB102" s="115"/>
      <c r="BC102" s="115"/>
      <c r="BD102" s="115"/>
    </row>
    <row r="103" spans="1:56" ht="14.25" customHeight="1" x14ac:dyDescent="0.2">
      <c r="A103" s="165" t="s">
        <v>239</v>
      </c>
      <c r="B103" s="165"/>
      <c r="C103" s="165"/>
      <c r="D103" s="165"/>
      <c r="E103" s="165"/>
      <c r="F103" s="165"/>
      <c r="G103" s="152">
        <f>SUM(G55,G61,G67,G72,G78,G84,G90,G96,G102)</f>
        <v>0</v>
      </c>
      <c r="H103" s="152">
        <f>SUM(H55,H61,H67,H72,H78,H84,H90,H96,H102)</f>
        <v>0</v>
      </c>
      <c r="I103" s="152">
        <f>SUM(I55,I61,I67,I72,I78,I84,I90,I96,I102)</f>
        <v>0</v>
      </c>
      <c r="J103" s="145">
        <f t="shared" si="42"/>
        <v>0</v>
      </c>
      <c r="K103" s="152">
        <f>SUM(K55,K61,K67,K72,K78,K84,K90,K96,K102)</f>
        <v>0</v>
      </c>
      <c r="L103" s="152">
        <f>SUM(L55,L61,L67,L72,L78,L84,L90,L96,L102)</f>
        <v>0</v>
      </c>
      <c r="M103" s="152">
        <f>SUM(M55,M61,M67,M72,M78,M84,M90,M96,M102)</f>
        <v>0</v>
      </c>
      <c r="N103" s="145">
        <f t="shared" si="43"/>
        <v>0</v>
      </c>
      <c r="O103" s="152">
        <f>SUM(O55,O61,O67,O72,O78,O84,O90,O96,O102)</f>
        <v>0</v>
      </c>
      <c r="P103" s="152">
        <f>SUM(P55,P61,P67,P72,P78,P84,P90,P96,P102)</f>
        <v>0</v>
      </c>
      <c r="Q103" s="152">
        <f>SUM(Q55,Q61,Q67,Q72,Q78,Q84,Q90,Q96,Q102)</f>
        <v>0</v>
      </c>
      <c r="R103" s="145">
        <f t="shared" si="44"/>
        <v>0</v>
      </c>
      <c r="S103" s="152">
        <f>SUM(S55,S61,S67,S72,S78,S84,S90,S96,S102)</f>
        <v>0</v>
      </c>
      <c r="T103" s="152">
        <f>SUM(T55,T61,T67,T72,T78,T84,T90,T96,T102)</f>
        <v>0</v>
      </c>
      <c r="U103" s="152">
        <f>SUM(U55,U61,U67,U72,U78,U84,U90,U96,U102)</f>
        <v>0</v>
      </c>
      <c r="V103" s="145">
        <f t="shared" si="45"/>
        <v>0</v>
      </c>
      <c r="W103" s="152">
        <f>SUM(W55,W61,W67,W72,W78,W84,W90,W96,W102)</f>
        <v>0</v>
      </c>
      <c r="X103" s="152">
        <f>SUM(X55,X61,X67,X72,X78,X84,X90,X96,X102)</f>
        <v>0</v>
      </c>
      <c r="Y103" s="152">
        <f>SUM(Y55,Y61,Y67,Y72,Y78,Y84,Y90,Y96,Y102)</f>
        <v>0</v>
      </c>
      <c r="Z103" s="145">
        <f t="shared" si="46"/>
        <v>0</v>
      </c>
      <c r="AA103" s="145">
        <f t="shared" si="47"/>
        <v>0</v>
      </c>
      <c r="AB103" s="145">
        <f t="shared" si="48"/>
        <v>0</v>
      </c>
      <c r="AC103" s="145">
        <f t="shared" si="49"/>
        <v>0</v>
      </c>
      <c r="AD103" s="146">
        <f t="shared" si="50"/>
        <v>0</v>
      </c>
      <c r="AE103" s="145">
        <f t="shared" si="41"/>
        <v>0</v>
      </c>
      <c r="AF103" s="125"/>
      <c r="AG103" s="125"/>
      <c r="AH103" s="125"/>
      <c r="AI103" s="125"/>
    </row>
    <row r="104" spans="1:56" ht="14.25" customHeight="1" x14ac:dyDescent="0.2">
      <c r="A104" s="166" t="s">
        <v>179</v>
      </c>
      <c r="B104" s="166"/>
      <c r="C104" s="166"/>
      <c r="D104" s="166"/>
      <c r="E104" s="166"/>
      <c r="F104" s="166"/>
      <c r="G104" s="145" t="str">
        <f>IF(rngNumYears&lt;1,"",IF(MAX(0,MIN(G103,G103-G67-G72-G78-((MAX((IF(rngNumYears&gt;=1,G86,0))-50000,0)-MAX((0)-50000,0))+(MAX((IF(rngNumYears&gt;=1,G87,0))-50000,0)-MAX((0)-50000,0))+(MAX((IF(rngNumYears&gt;=1,G88,0))-50000,0)-MAX((0)-50000,0))+(MAX((IF(rngNumYears&gt;=1,G89,0))-50000,0)-MAX((0)-50000,0)))))=0,"",MAX(0,MIN(G103,G103-G67-G72-G78-((MAX((IF(rngNumYears&gt;=1,G86,0))-50000,0)-MAX((0)-50000,0))+(MAX((IF(rngNumYears&gt;=1,G87,0))-50000,0)-MAX((0)-50000,0))+(MAX((IF(rngNumYears&gt;=1,G88,0))-50000,0)-MAX((0)-50000,0))+(MAX((IF(rngNumYears&gt;=1,G89,0))-50000,0)-MAX((0)-50000,0)))))))</f>
        <v/>
      </c>
      <c r="H104" s="145"/>
      <c r="I104" s="145"/>
      <c r="J104" s="145">
        <f t="shared" si="42"/>
        <v>0</v>
      </c>
      <c r="K104" s="145" t="str">
        <f>IF(rngNumYears&lt;2,"",IF(MAX(0,MIN(K103,K103-K67-K72-K78-((MAX((IF(rngNumYears&gt;=1,G86,0)+IF(rngNumYears&gt;=2,K86,0))-50000,0)-MAX((IF(rngNumYears&gt;=1,G86,0))-50000,0))+(MAX((IF(rngNumYears&gt;=1,G87,0)+IF(rngNumYears&gt;=2,K87,0))-50000,0)-MAX((IF(rngNumYears&gt;=1,G87,0))-50000,0))+(MAX((IF(rngNumYears&gt;=1,G88,0)+IF(rngNumYears&gt;=2,K88,0))-50000,0)-MAX((IF(rngNumYears&gt;=1,G88,0))-50000,0))+(MAX((IF(rngNumYears&gt;=1,G89,0)+IF(rngNumYears&gt;=2,K89,0))-50000,0)-MAX((IF(rngNumYears&gt;=1,G89,0))-50000,0)))))=0,"",MAX(0,MIN(K103,K103-K67-K72-K78-((MAX((IF(rngNumYears&gt;=1,G86,0)+IF(rngNumYears&gt;=2,K86,0))-50000,0)-MAX((IF(rngNumYears&gt;=1,G86,0))-50000,0))+(MAX((IF(rngNumYears&gt;=1,G87,0)+IF(rngNumYears&gt;=2,K87,0))-50000,0)-MAX((IF(rngNumYears&gt;=1,G87,0))-50000,0))+(MAX((IF(rngNumYears&gt;=1,G88,0)+IF(rngNumYears&gt;=2,K88,0))-50000,0)-MAX((IF(rngNumYears&gt;=1,G88,0))-50000,0))+(MAX((IF(rngNumYears&gt;=1,G89,0)+IF(rngNumYears&gt;=2,K89,0))-50000,0)-MAX((IF(rngNumYears&gt;=1,G89,0))-50000,0)))))))</f>
        <v/>
      </c>
      <c r="L104" s="145"/>
      <c r="M104" s="145"/>
      <c r="N104" s="145">
        <f t="shared" si="43"/>
        <v>0</v>
      </c>
      <c r="O104" s="145" t="str">
        <f>IF(rngNumYears&lt;3,"",IF(MAX(0,MIN(O103,O103-O67-O72-O78-((MAX((IF(rngNumYears&gt;=1,G86,0)+IF(rngNumYears&gt;=2,K86,0)+IF(rngNumYears&gt;=3,O86,0))-50000,0)-MAX((IF(rngNumYears&gt;=1,G86,0)+IF(rngNumYears&gt;=2,K86,0))-50000,0))+(MAX((IF(rngNumYears&gt;=1,G87,0)+IF(rngNumYears&gt;=2,K87,0)+IF(rngNumYears&gt;=3,O87,0))-50000,0)-MAX((IF(rngNumYears&gt;=1,G87,0)+IF(rngNumYears&gt;=2,K87,0))-50000,0))+(MAX((IF(rngNumYears&gt;=1,G88,0)+IF(rngNumYears&gt;=2,K88,0)+IF(rngNumYears&gt;=3,O88,0))-50000,0)-MAX((IF(rngNumYears&gt;=1,G88,0)+IF(rngNumYears&gt;=2,K88,0))-50000,0))+(MAX((IF(rngNumYears&gt;=1,G89,0)+IF(rngNumYears&gt;=2,K89,0)+IF(rngNumYears&gt;=3,O89,0))-50000,0)-MAX((IF(rngNumYears&gt;=1,G89,0)+IF(rngNumYears&gt;=2,K89,0))-50000,0)))))=0,"",MAX(0,MIN(O103,O103-O67-O72-O78-((MAX((IF(rngNumYears&gt;=1,G86,0)+IF(rngNumYears&gt;=2,K86,0)+IF(rngNumYears&gt;=3,O86,0))-50000,0)-MAX((IF(rngNumYears&gt;=1,G86,0)+IF(rngNumYears&gt;=2,K86,0))-50000,0))+(MAX((IF(rngNumYears&gt;=1,G87,0)+IF(rngNumYears&gt;=2,K87,0)+IF(rngNumYears&gt;=3,O87,0))-50000,0)-MAX((IF(rngNumYears&gt;=1,G87,0)+IF(rngNumYears&gt;=2,K87,0))-50000,0))+(MAX((IF(rngNumYears&gt;=1,G88,0)+IF(rngNumYears&gt;=2,K88,0)+IF(rngNumYears&gt;=3,O88,0))-50000,0)-MAX((IF(rngNumYears&gt;=1,G88,0)+IF(rngNumYears&gt;=2,K88,0))-50000,0))+(MAX((IF(rngNumYears&gt;=1,G89,0)+IF(rngNumYears&gt;=2,K89,0)+IF(rngNumYears&gt;=3,O89,0))-50000,0)-MAX((IF(rngNumYears&gt;=1,G89,0)+IF(rngNumYears&gt;=2,K89,0))-50000,0)))))))</f>
        <v/>
      </c>
      <c r="P104" s="145"/>
      <c r="Q104" s="145"/>
      <c r="R104" s="145">
        <f t="shared" si="44"/>
        <v>0</v>
      </c>
      <c r="S104" s="145" t="str">
        <f>IF(rngNumYears&lt;4,"",IF(MAX(0,MIN(S103,S103-S67-S72-S78-((MAX((IF(rngNumYears&gt;=1,G86,0)+IF(rngNumYears&gt;=2,K86,0)+IF(rngNumYears&gt;=3,O86,0)+IF(rngNumYears&gt;=4,S86,0))-50000,0)-MAX((IF(rngNumYears&gt;=1,G86,0)+IF(rngNumYears&gt;=2,K86,0)+IF(rngNumYears&gt;=3,O86,0))-50000,0))+(MAX((IF(rngNumYears&gt;=1,G87,0)+IF(rngNumYears&gt;=2,K87,0)+IF(rngNumYears&gt;=3,O87,0)+IF(rngNumYears&gt;=4,S87,0))-50000,0)-MAX((IF(rngNumYears&gt;=1,G87,0)+IF(rngNumYears&gt;=2,K87,0)+IF(rngNumYears&gt;=3,O87,0))-50000,0))+(MAX((IF(rngNumYears&gt;=1,G88,0)+IF(rngNumYears&gt;=2,K88,0)+IF(rngNumYears&gt;=3,O88,0)+IF(rngNumYears&gt;=4,S88,0))-50000,0)-MAX((IF(rngNumYears&gt;=1,G88,0)+IF(rngNumYears&gt;=2,K88,0)+IF(rngNumYears&gt;=3,O88,0))-50000,0))+(MAX((IF(rngNumYears&gt;=1,G89,0)+IF(rngNumYears&gt;=2,K89,0)+IF(rngNumYears&gt;=3,O89,0)+IF(rngNumYears&gt;=4,S89,0))-50000,0)-MAX((IF(rngNumYears&gt;=1,G89,0)+IF(rngNumYears&gt;=2,K89,0)+IF(rngNumYears&gt;=3,O89,0))-50000,0)))))=0,"",MAX(0,MIN(S103,S103-S67-S72-S78-((MAX((IF(rngNumYears&gt;=1,G86,0)+IF(rngNumYears&gt;=2,K86,0)+IF(rngNumYears&gt;=3,O86,0)+IF(rngNumYears&gt;=4,S86,0))-50000,0)-MAX((IF(rngNumYears&gt;=1,G86,0)+IF(rngNumYears&gt;=2,K86,0)+IF(rngNumYears&gt;=3,O86,0))-50000,0))+(MAX((IF(rngNumYears&gt;=1,G87,0)+IF(rngNumYears&gt;=2,K87,0)+IF(rngNumYears&gt;=3,O87,0)+IF(rngNumYears&gt;=4,S87,0))-50000,0)-MAX((IF(rngNumYears&gt;=1,G87,0)+IF(rngNumYears&gt;=2,K87,0)+IF(rngNumYears&gt;=3,O87,0))-50000,0))+(MAX((IF(rngNumYears&gt;=1,G88,0)+IF(rngNumYears&gt;=2,K88,0)+IF(rngNumYears&gt;=3,O88,0)+IF(rngNumYears&gt;=4,S88,0))-50000,0)-MAX((IF(rngNumYears&gt;=1,G88,0)+IF(rngNumYears&gt;=2,K88,0)+IF(rngNumYears&gt;=3,O88,0))-50000,0))+(MAX((IF(rngNumYears&gt;=1,G89,0)+IF(rngNumYears&gt;=2,K89,0)+IF(rngNumYears&gt;=3,O89,0)+IF(rngNumYears&gt;=4,S89,0))-50000,0)-MAX((IF(rngNumYears&gt;=1,G89,0)+IF(rngNumYears&gt;=2,K89,0)+IF(rngNumYears&gt;=3,O89,0))-50000,0)))))))</f>
        <v/>
      </c>
      <c r="T104" s="145"/>
      <c r="U104" s="145"/>
      <c r="V104" s="145">
        <f t="shared" si="45"/>
        <v>0</v>
      </c>
      <c r="W104" s="145" t="str">
        <f>IF(rngNumYears&lt;5,"",IF(MAX(0,MIN(W103,W103-W67-W72-W78-((MAX((IF(rngNumYears&gt;=1,G86,0)+IF(rngNumYears&gt;=2,K86,0)+IF(rngNumYears&gt;=3,O86,0)+IF(rngNumYears&gt;=4,S86,0)+IF(rngNumYears&gt;=5,W86,0))-50000,0)-MAX((IF(rngNumYears&gt;=1,G86,0)+IF(rngNumYears&gt;=2,K86,0)+IF(rngNumYears&gt;=3,O86,0)+IF(rngNumYears&gt;=4,S86,0))-50000,0))+(MAX((IF(rngNumYears&gt;=1,G87,0)+IF(rngNumYears&gt;=2,K87,0)+IF(rngNumYears&gt;=3,O87,0)+IF(rngNumYears&gt;=4,S87,0)+IF(rngNumYears&gt;=5,W87,0))-50000,0)-MAX((IF(rngNumYears&gt;=1,G87,0)+IF(rngNumYears&gt;=2,K87,0)+IF(rngNumYears&gt;=3,O87,0)+IF(rngNumYears&gt;=4,S87,0))-50000,0))+(MAX((IF(rngNumYears&gt;=1,G88,0)+IF(rngNumYears&gt;=2,K88,0)+IF(rngNumYears&gt;=3,O88,0)+IF(rngNumYears&gt;=4,S88,0)+IF(rngNumYears&gt;=5,W88,0))-50000,0)-MAX((IF(rngNumYears&gt;=1,G88,0)+IF(rngNumYears&gt;=2,K88,0)+IF(rngNumYears&gt;=3,O88,0)+IF(rngNumYears&gt;=4,S88,0))-50000,0))+(MAX((IF(rngNumYears&gt;=1,G89,0)+IF(rngNumYears&gt;=2,K89,0)+IF(rngNumYears&gt;=3,O89,0)+IF(rngNumYears&gt;=4,S89,0)+IF(rngNumYears&gt;=5,W89,0))-50000,0)-MAX((IF(rngNumYears&gt;=1,G89,0)+IF(rngNumYears&gt;=2,K89,0)+IF(rngNumYears&gt;=3,O89,0)+IF(rngNumYears&gt;=4,S89,0))-50000,0)))))=0,"",MAX(0,MIN(W103,W103-W67-W72-W78-((MAX((IF(rngNumYears&gt;=1,G86,0)+IF(rngNumYears&gt;=2,K86,0)+IF(rngNumYears&gt;=3,O86,0)+IF(rngNumYears&gt;=4,S86,0)+IF(rngNumYears&gt;=5,W86,0))-50000,0)-MAX((IF(rngNumYears&gt;=1,G86,0)+IF(rngNumYears&gt;=2,K86,0)+IF(rngNumYears&gt;=3,O86,0)+IF(rngNumYears&gt;=4,S86,0))-50000,0))+(MAX((IF(rngNumYears&gt;=1,G87,0)+IF(rngNumYears&gt;=2,K87,0)+IF(rngNumYears&gt;=3,O87,0)+IF(rngNumYears&gt;=4,S87,0)+IF(rngNumYears&gt;=5,W87,0))-50000,0)-MAX((IF(rngNumYears&gt;=1,G87,0)+IF(rngNumYears&gt;=2,K87,0)+IF(rngNumYears&gt;=3,O87,0)+IF(rngNumYears&gt;=4,S87,0))-50000,0))+(MAX((IF(rngNumYears&gt;=1,G88,0)+IF(rngNumYears&gt;=2,K88,0)+IF(rngNumYears&gt;=3,O88,0)+IF(rngNumYears&gt;=4,S88,0)+IF(rngNumYears&gt;=5,W88,0))-50000,0)-MAX((IF(rngNumYears&gt;=1,G88,0)+IF(rngNumYears&gt;=2,K88,0)+IF(rngNumYears&gt;=3,O88,0)+IF(rngNumYears&gt;=4,S88,0))-50000,0))+(MAX((IF(rngNumYears&gt;=1,G89,0)+IF(rngNumYears&gt;=2,K89,0)+IF(rngNumYears&gt;=3,O89,0)+IF(rngNumYears&gt;=4,S89,0)+IF(rngNumYears&gt;=5,W89,0))-50000,0)-MAX((IF(rngNumYears&gt;=1,G89,0)+IF(rngNumYears&gt;=2,K89,0)+IF(rngNumYears&gt;=3,O89,0)+IF(rngNumYears&gt;=4,S89,0))-50000,0)))))))</f>
        <v/>
      </c>
      <c r="X104" s="145"/>
      <c r="Y104" s="145"/>
      <c r="Z104" s="145">
        <f t="shared" si="46"/>
        <v>0</v>
      </c>
      <c r="AA104" s="145">
        <f t="shared" si="47"/>
        <v>0</v>
      </c>
      <c r="AB104" s="145">
        <f t="shared" si="48"/>
        <v>0</v>
      </c>
      <c r="AC104" s="145">
        <f t="shared" si="49"/>
        <v>0</v>
      </c>
      <c r="AD104" s="146">
        <f t="shared" si="50"/>
        <v>0</v>
      </c>
      <c r="AE104" s="145">
        <f t="shared" si="41"/>
        <v>0</v>
      </c>
      <c r="AF104" s="125"/>
      <c r="AG104" s="125"/>
      <c r="AH104" s="125"/>
      <c r="AI104" s="125"/>
    </row>
    <row r="105" spans="1:56" ht="14.25" customHeight="1" x14ac:dyDescent="0.2">
      <c r="A105" s="165" t="s">
        <v>181</v>
      </c>
      <c r="B105" s="165"/>
      <c r="C105" s="165"/>
      <c r="D105" s="167">
        <v>0.47499999999999998</v>
      </c>
      <c r="E105" s="168"/>
      <c r="F105" s="169"/>
      <c r="G105" s="140"/>
      <c r="H105" s="140"/>
      <c r="I105" s="140"/>
      <c r="J105" s="142"/>
      <c r="K105" s="140"/>
      <c r="L105" s="140"/>
      <c r="M105" s="140"/>
      <c r="N105" s="142"/>
      <c r="O105" s="140"/>
      <c r="P105" s="140"/>
      <c r="Q105" s="140"/>
      <c r="R105" s="142"/>
      <c r="S105" s="140"/>
      <c r="T105" s="140"/>
      <c r="U105" s="140"/>
      <c r="V105" s="142"/>
      <c r="W105" s="140"/>
      <c r="X105" s="140"/>
      <c r="Y105" s="140"/>
      <c r="Z105" s="142"/>
      <c r="AA105" s="142"/>
      <c r="AB105" s="142"/>
      <c r="AC105" s="142"/>
      <c r="AD105" s="143"/>
      <c r="AE105" s="142"/>
      <c r="AF105" s="125"/>
      <c r="AG105" s="125"/>
      <c r="AH105" s="125"/>
      <c r="AI105" s="125"/>
    </row>
    <row r="106" spans="1:56" ht="14.25" customHeight="1" x14ac:dyDescent="0.2">
      <c r="A106" s="162" t="s">
        <v>180</v>
      </c>
      <c r="B106" s="162"/>
      <c r="C106" s="162"/>
      <c r="D106" s="162"/>
      <c r="E106" s="162"/>
      <c r="F106" s="162"/>
      <c r="G106" s="147" t="str">
        <f>IF(rngNumYears&lt;1,"",IF(N(G104)=0,"",G104*$D$105))</f>
        <v/>
      </c>
      <c r="H106" s="147" t="str">
        <f>IF(rngNumYears&lt;1,"",IF(UPPER(rngIncludeCash)="YES",IF(N(H104)=0,"",IFERROR(H104*$D$105,0)),""))</f>
        <v/>
      </c>
      <c r="I106" s="147" t="str">
        <f>IF(rngNumYears&lt;1,"",IF(UPPER(rngIncludeInKind)="YES",IF(N(I104)=0,"",IFERROR(I104*$D$105,0)),""))</f>
        <v/>
      </c>
      <c r="J106" s="148">
        <f>IF(rngNumYears&lt;1,0,N(G106)+IF(UPPER(rngIncludeCash)="YES",N(H106),0)+IF(UPPER(rngIncludeInKind)="YES",N(I106),0))</f>
        <v>0</v>
      </c>
      <c r="K106" s="147" t="str">
        <f>IF(rngNumYears&lt;2,"",IF(N(K104)=0,"",K104*$D$105))</f>
        <v/>
      </c>
      <c r="L106" s="147" t="str">
        <f>IF(rngNumYears&lt;2,"",IF(UPPER(rngIncludeCash)="YES",IF(N(L104)=0,"",IFERROR(L104*$D$105,0)),""))</f>
        <v/>
      </c>
      <c r="M106" s="147" t="str">
        <f>IF(rngNumYears&lt;2,"",IF(UPPER(rngIncludeInKind)="YES",IF(N(M104)=0,"",IFERROR(M104*$D$105,0)),""))</f>
        <v/>
      </c>
      <c r="N106" s="148">
        <f>IF(rngNumYears&lt;2,0,N(K106)+IF(UPPER(rngIncludeCash)="YES",N(L106),0)+IF(UPPER(rngIncludeInKind)="YES",N(M106),0))</f>
        <v>0</v>
      </c>
      <c r="O106" s="147" t="str">
        <f>IF(rngNumYears&lt;3,"",IF(N(O104)=0,"",O104*$D$105))</f>
        <v/>
      </c>
      <c r="P106" s="147" t="str">
        <f>IF(rngNumYears&lt;3,"",IF(UPPER(rngIncludeCash)="YES",IF(N(P104)=0,"",IFERROR(P104*$D$105,0)),""))</f>
        <v/>
      </c>
      <c r="Q106" s="147" t="str">
        <f>IF(rngNumYears&lt;3,"",IF(UPPER(rngIncludeInKind)="YES",IF(N(Q104)=0,"",IFERROR(Q104*$D$105,0)),""))</f>
        <v/>
      </c>
      <c r="R106" s="148">
        <f>IF(rngNumYears&lt;3,0,N(O106)+IF(UPPER(rngIncludeCash)="YES",N(P106),0)+IF(UPPER(rngIncludeInKind)="YES",N(Q106),0))</f>
        <v>0</v>
      </c>
      <c r="S106" s="147" t="str">
        <f>IF(rngNumYears&lt;4,"",IF(N(S104)=0,"",S104*$D$105))</f>
        <v/>
      </c>
      <c r="T106" s="147" t="str">
        <f>IF(rngNumYears&lt;4,"",IF(UPPER(rngIncludeCash)="YES",IF(N(T104)=0,"",IFERROR(T104*$D$105,0)),""))</f>
        <v/>
      </c>
      <c r="U106" s="147" t="str">
        <f>IF(rngNumYears&lt;4,"",IF(UPPER(rngIncludeInKind)="YES",IF(N(U104)=0,"",IFERROR(U104*$D$105,0)),""))</f>
        <v/>
      </c>
      <c r="V106" s="148">
        <f>IF(rngNumYears&lt;4,0,N(S106)+IF(UPPER(rngIncludeCash)="YES",N(T106),0)+IF(UPPER(rngIncludeInKind)="YES",N(U106),0))</f>
        <v>0</v>
      </c>
      <c r="W106" s="147" t="str">
        <f>IF(rngNumYears&lt;5,"",IF(N(W104)=0,"",W104*$D$105))</f>
        <v/>
      </c>
      <c r="X106" s="147" t="str">
        <f>IF(rngNumYears&lt;5,"",IF(UPPER(rngIncludeCash)="YES",IF(N(X104)=0,"",IFERROR(X104*$D$105,0)),""))</f>
        <v/>
      </c>
      <c r="Y106" s="147" t="str">
        <f>IF(rngNumYears&lt;5,"",IF(UPPER(rngIncludeInKind)="YES",IF(N(Y104)=0,"",IFERROR(Y104*$D$105,0)),""))</f>
        <v/>
      </c>
      <c r="Z106" s="148">
        <f>IF(rngNumYears&lt;5,0,N(W106)+IF(UPPER(rngIncludeCash)="YES",N(X106),0)+IF(UPPER(rngIncludeInKind)="YES",N(Y106),0))</f>
        <v>0</v>
      </c>
      <c r="AA106" s="148">
        <f>IF(rngNumYears&gt;=1,N(G106),0)+IF(rngNumYears&gt;=2,N(K106),0)+IF(rngNumYears&gt;=3,N(O106),0)+IF(rngNumYears&gt;=4,N(S106),0)+IF(rngNumYears&gt;=5,N(W106),0)</f>
        <v>0</v>
      </c>
      <c r="AB106" s="148">
        <f>IF(UPPER(rngIncludeCash)="YES",IF(rngNumYears&gt;=1,N(H106),0)+IF(rngNumYears&gt;=2,N(L106),0)+IF(rngNumYears&gt;=3,N(P106),0)+IF(rngNumYears&gt;=4,N(T106),0)+IF(rngNumYears&gt;=5,N(X106),0),0)</f>
        <v>0</v>
      </c>
      <c r="AC106" s="148">
        <f>IF(UPPER(rngIncludeInKind)="YES",IF(rngNumYears&gt;=1,N(I106),0)+IF(rngNumYears&gt;=2,N(M106),0)+IF(rngNumYears&gt;=3,N(Q106),0)+IF(rngNumYears&gt;=4,N(U106),0)+IF(rngNumYears&gt;=5,N(Y106),0),0)</f>
        <v>0</v>
      </c>
      <c r="AD106" s="149">
        <f>IF(AA106=0,0,(AB106+AC106)/AA106)</f>
        <v>0</v>
      </c>
      <c r="AE106" s="148">
        <f>SUM(N(AA106),N(AB106),N(AC106))</f>
        <v>0</v>
      </c>
      <c r="AF106" s="125"/>
      <c r="AG106" s="125"/>
      <c r="AH106" s="125"/>
      <c r="AI106" s="125"/>
    </row>
    <row r="107" spans="1:56" ht="15.75" customHeight="1" x14ac:dyDescent="0.2">
      <c r="A107" s="162" t="s">
        <v>161</v>
      </c>
      <c r="B107" s="162"/>
      <c r="C107" s="162"/>
      <c r="D107" s="162"/>
      <c r="E107" s="162"/>
      <c r="F107" s="162"/>
      <c r="G107" s="147">
        <f>N(G103)+N(G106)</f>
        <v>0</v>
      </c>
      <c r="H107" s="147">
        <f>N(H103)+N(H106)</f>
        <v>0</v>
      </c>
      <c r="I107" s="147">
        <f>N(I103)+N(I106)</f>
        <v>0</v>
      </c>
      <c r="J107" s="148">
        <f>IF(rngNumYears&lt;1,0,N(G107)+IF(UPPER(rngIncludeCash)="YES",N(H107),0)+IF(UPPER(rngIncludeInKind)="YES",N(I107),0))</f>
        <v>0</v>
      </c>
      <c r="K107" s="147">
        <f>N(K103)+N(K106)</f>
        <v>0</v>
      </c>
      <c r="L107" s="147">
        <f>N(L103)+N(L106)</f>
        <v>0</v>
      </c>
      <c r="M107" s="147">
        <f>N(M103)+N(M106)</f>
        <v>0</v>
      </c>
      <c r="N107" s="148">
        <f>IF(rngNumYears&lt;2,0,N(K107)+IF(UPPER(rngIncludeCash)="YES",N(L107),0)+IF(UPPER(rngIncludeInKind)="YES",N(M107),0))</f>
        <v>0</v>
      </c>
      <c r="O107" s="147">
        <f>N(O103)+N(O106)</f>
        <v>0</v>
      </c>
      <c r="P107" s="147">
        <f>N(P103)+N(P106)</f>
        <v>0</v>
      </c>
      <c r="Q107" s="147">
        <f>N(Q103)+N(Q106)</f>
        <v>0</v>
      </c>
      <c r="R107" s="148">
        <f>IF(rngNumYears&lt;3,0,N(O107)+IF(UPPER(rngIncludeCash)="YES",N(P107),0)+IF(UPPER(rngIncludeInKind)="YES",N(Q107),0))</f>
        <v>0</v>
      </c>
      <c r="S107" s="147">
        <f>N(S103)+N(S106)</f>
        <v>0</v>
      </c>
      <c r="T107" s="147">
        <f>N(T103)+N(T106)</f>
        <v>0</v>
      </c>
      <c r="U107" s="147">
        <f>N(U103)+N(U106)</f>
        <v>0</v>
      </c>
      <c r="V107" s="148">
        <f>IF(rngNumYears&lt;4,0,N(S107)+IF(UPPER(rngIncludeCash)="YES",N(T107),0)+IF(UPPER(rngIncludeInKind)="YES",N(U107),0))</f>
        <v>0</v>
      </c>
      <c r="W107" s="147">
        <f>N(W103)+N(W106)</f>
        <v>0</v>
      </c>
      <c r="X107" s="147">
        <f>N(X103)+N(X106)</f>
        <v>0</v>
      </c>
      <c r="Y107" s="147">
        <f>N(Y103)+N(Y106)</f>
        <v>0</v>
      </c>
      <c r="Z107" s="148">
        <f>IF(rngNumYears&lt;5,0,N(W107)+IF(UPPER(rngIncludeCash)="YES",N(X107),0)+IF(UPPER(rngIncludeInKind)="YES",N(Y107),0))</f>
        <v>0</v>
      </c>
      <c r="AA107" s="148">
        <f>IF(rngNumYears&gt;=1,N(G107),0)+IF(rngNumYears&gt;=2,N(K107),0)+IF(rngNumYears&gt;=3,N(O107),0)+IF(rngNumYears&gt;=4,N(S107),0)+IF(rngNumYears&gt;=5,N(W107),0)</f>
        <v>0</v>
      </c>
      <c r="AB107" s="148">
        <f>IF(UPPER(rngIncludeCash)="YES",IF(rngNumYears&gt;=1,N(H107),0)+IF(rngNumYears&gt;=2,N(L107),0)+IF(rngNumYears&gt;=3,N(P107),0)+IF(rngNumYears&gt;=4,N(T107),0)+IF(rngNumYears&gt;=5,N(X107),0),0)</f>
        <v>0</v>
      </c>
      <c r="AC107" s="148">
        <f>IF(UPPER(rngIncludeInKind)="YES",IF(rngNumYears&gt;=1,N(I107),0)+IF(rngNumYears&gt;=2,N(M107),0)+IF(rngNumYears&gt;=3,N(Q107),0)+IF(rngNumYears&gt;=4,N(U107),0)+IF(rngNumYears&gt;=5,N(Y107),0),0)</f>
        <v>0</v>
      </c>
      <c r="AD107" s="149">
        <f>IF(AA107=0,0,(AB107+AC107)/AA107)</f>
        <v>0</v>
      </c>
      <c r="AE107" s="148">
        <f>SUM(N(AA107),N(AB107),N(AC107))</f>
        <v>0</v>
      </c>
      <c r="AF107" s="125"/>
      <c r="AG107" s="125"/>
      <c r="AH107" s="125"/>
      <c r="AI107" s="125"/>
    </row>
    <row r="108" spans="1:56" ht="15" customHeight="1" x14ac:dyDescent="0.2">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row>
    <row r="109" spans="1:56" ht="18" customHeight="1" x14ac:dyDescent="0.2">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35" t="s">
        <v>263</v>
      </c>
      <c r="AG109" s="135" t="s">
        <v>264</v>
      </c>
      <c r="AH109" s="135" t="s">
        <v>265</v>
      </c>
      <c r="AI109" s="135" t="s">
        <v>266</v>
      </c>
    </row>
    <row r="110" spans="1:56" ht="18" customHeight="1" x14ac:dyDescent="0.2">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33">
        <f>AA107</f>
        <v>0</v>
      </c>
      <c r="AG110" s="133">
        <f>AB107</f>
        <v>0</v>
      </c>
      <c r="AH110" s="133">
        <f>AC107</f>
        <v>0</v>
      </c>
      <c r="AI110" s="133">
        <f>AE107</f>
        <v>0</v>
      </c>
    </row>
    <row r="111" spans="1:56" ht="18" customHeight="1" x14ac:dyDescent="0.2">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row>
    <row r="112" spans="1:56" ht="20.100000000000001" customHeight="1" x14ac:dyDescent="0.2">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row>
    <row r="113" spans="1:35" ht="20.100000000000001" customHeight="1" x14ac:dyDescent="0.2">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row>
    <row r="114" spans="1:35" ht="20.100000000000001" customHeight="1" x14ac:dyDescent="0.2">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row>
    <row r="115" spans="1:35" ht="20.100000000000001" customHeight="1" x14ac:dyDescent="0.2">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row>
    <row r="116" spans="1:35" ht="15" customHeight="1" x14ac:dyDescent="0.2">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row>
    <row r="117" spans="1:35" ht="15" customHeight="1" x14ac:dyDescent="0.2">
      <c r="F117" s="115"/>
      <c r="U117" s="123"/>
      <c r="V117" s="124"/>
    </row>
    <row r="118" spans="1:35" ht="14.25" customHeight="1" x14ac:dyDescent="0.2">
      <c r="F118" s="115"/>
    </row>
    <row r="119" spans="1:35" ht="14.25" customHeight="1" x14ac:dyDescent="0.2">
      <c r="F119" s="115"/>
      <c r="G119" s="115"/>
      <c r="U119" s="120"/>
    </row>
  </sheetData>
  <sheetProtection selectLockedCells="1"/>
  <mergeCells count="71">
    <mergeCell ref="A103:F103"/>
    <mergeCell ref="A104:F104"/>
    <mergeCell ref="A106:F106"/>
    <mergeCell ref="A105:C105"/>
    <mergeCell ref="D105:F105"/>
    <mergeCell ref="A101:F101"/>
    <mergeCell ref="A102:F102"/>
    <mergeCell ref="A33:F33"/>
    <mergeCell ref="A55:F55"/>
    <mergeCell ref="A56:F56"/>
    <mergeCell ref="A62:F62"/>
    <mergeCell ref="A68:F68"/>
    <mergeCell ref="A73:F73"/>
    <mergeCell ref="A79:F79"/>
    <mergeCell ref="A85:F85"/>
    <mergeCell ref="A91:F91"/>
    <mergeCell ref="A97:F97"/>
    <mergeCell ref="A65:F65"/>
    <mergeCell ref="A54:F54"/>
    <mergeCell ref="A94:F94"/>
    <mergeCell ref="A95:F95"/>
    <mergeCell ref="A96:F96"/>
    <mergeCell ref="A99:F99"/>
    <mergeCell ref="A100:F100"/>
    <mergeCell ref="A87:F87"/>
    <mergeCell ref="A88:F88"/>
    <mergeCell ref="A89:F89"/>
    <mergeCell ref="A90:F90"/>
    <mergeCell ref="A93:F93"/>
    <mergeCell ref="A92:F92"/>
    <mergeCell ref="A98:F98"/>
    <mergeCell ref="A107:F107"/>
    <mergeCell ref="A58:F58"/>
    <mergeCell ref="A59:F59"/>
    <mergeCell ref="A60:F60"/>
    <mergeCell ref="A61:F61"/>
    <mergeCell ref="A64:F64"/>
    <mergeCell ref="A66:F66"/>
    <mergeCell ref="A67:F67"/>
    <mergeCell ref="A70:F70"/>
    <mergeCell ref="A71:F71"/>
    <mergeCell ref="A72:F72"/>
    <mergeCell ref="A75:F75"/>
    <mergeCell ref="A76:F76"/>
    <mergeCell ref="A63:F63"/>
    <mergeCell ref="A69:F69"/>
    <mergeCell ref="A74:F74"/>
    <mergeCell ref="A80:F80"/>
    <mergeCell ref="A86:F86"/>
    <mergeCell ref="A77:F77"/>
    <mergeCell ref="A78:F78"/>
    <mergeCell ref="A81:F81"/>
    <mergeCell ref="A82:F82"/>
    <mergeCell ref="A83:F83"/>
    <mergeCell ref="A84:F84"/>
    <mergeCell ref="AA8:AE8"/>
    <mergeCell ref="W8:Z8"/>
    <mergeCell ref="A9:F9"/>
    <mergeCell ref="A57:F57"/>
    <mergeCell ref="A32:F32"/>
    <mergeCell ref="A1:S1"/>
    <mergeCell ref="B2:S2"/>
    <mergeCell ref="B3:S3"/>
    <mergeCell ref="B4:S4"/>
    <mergeCell ref="B5:S5"/>
    <mergeCell ref="B6:S6"/>
    <mergeCell ref="B7:S7"/>
    <mergeCell ref="G8:J8"/>
    <mergeCell ref="K8:N8"/>
    <mergeCell ref="O8:R8"/>
    <mergeCell ref="S8:V8"/>
  </mergeCells>
  <phoneticPr fontId="2" type="noConversion"/>
  <dataValidations count="3">
    <dataValidation type="decimal" allowBlank="1" showInputMessage="1" showErrorMessage="1" sqref="D12:D31 F12:F31" xr:uid="{81B4EBD2-C863-41A2-8903-22DB9DFE039C}">
      <formula1>0</formula1>
      <formula2>100</formula2>
    </dataValidation>
    <dataValidation type="decimal" operator="greaterThanOrEqual" allowBlank="1" showInputMessage="1" showErrorMessage="1" sqref="C12:C31 E12:E31 H104 I104 L104 M104 P104 Q104 T104 U104 X104 Y104" xr:uid="{678EBB7D-2329-4AE3-A742-FCD0B655907F}">
      <formula1>0</formula1>
    </dataValidation>
    <dataValidation type="list" allowBlank="1" showInputMessage="1" showErrorMessage="1" sqref="B34:B53" xr:uid="{5457F767-92ED-4A49-921B-72188287F8AC}">
      <formula1>rngFringeRates</formula1>
    </dataValidation>
  </dataValidations>
  <pageMargins left="0.75" right="0.75" top="1" bottom="1" header="0.5" footer="0.5"/>
  <pageSetup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70C6-E066-477E-96CF-6F4A5D8D25A0}">
  <sheetPr codeName="Sheet2"/>
  <dimension ref="A1:D33"/>
  <sheetViews>
    <sheetView showGridLines="0" topLeftCell="A4" workbookViewId="0">
      <selection activeCell="D24" sqref="D24"/>
    </sheetView>
  </sheetViews>
  <sheetFormatPr defaultColWidth="9.140625" defaultRowHeight="18" x14ac:dyDescent="0.25"/>
  <cols>
    <col min="1" max="1" width="104.7109375" style="10" customWidth="1"/>
    <col min="2" max="2" width="24.7109375" style="10" customWidth="1"/>
    <col min="3" max="3" width="49.140625" style="10" customWidth="1"/>
    <col min="4" max="4" width="29.28515625" style="10" customWidth="1"/>
    <col min="5" max="16384" width="9.140625" style="10"/>
  </cols>
  <sheetData>
    <row r="1" spans="1:4" ht="26.25" x14ac:dyDescent="0.25">
      <c r="A1" s="82" t="s">
        <v>58</v>
      </c>
    </row>
    <row r="2" spans="1:4" ht="20.25" x14ac:dyDescent="0.3">
      <c r="A2" s="96" t="s">
        <v>177</v>
      </c>
    </row>
    <row r="3" spans="1:4" ht="90" x14ac:dyDescent="0.25">
      <c r="A3" s="11" t="s">
        <v>162</v>
      </c>
    </row>
    <row r="4" spans="1:4" ht="18.75" thickBot="1" x14ac:dyDescent="0.3">
      <c r="A4" s="11"/>
    </row>
    <row r="5" spans="1:4" ht="23.25" customHeight="1" thickBot="1" x14ac:dyDescent="0.3">
      <c r="A5" s="172" t="s">
        <v>59</v>
      </c>
      <c r="B5" s="173"/>
      <c r="C5" s="173"/>
      <c r="D5" s="174"/>
    </row>
    <row r="6" spans="1:4" ht="18.75" thickBot="1" x14ac:dyDescent="0.3">
      <c r="A6" s="175"/>
      <c r="B6" s="175"/>
      <c r="C6" s="175"/>
      <c r="D6" s="175"/>
    </row>
    <row r="7" spans="1:4" ht="25.5" customHeight="1" x14ac:dyDescent="0.25">
      <c r="A7" s="176" t="s">
        <v>60</v>
      </c>
      <c r="B7" s="177"/>
      <c r="C7" s="177"/>
      <c r="D7" s="178"/>
    </row>
    <row r="8" spans="1:4" ht="21.75" customHeight="1" x14ac:dyDescent="0.25">
      <c r="A8" s="179" t="s">
        <v>76</v>
      </c>
      <c r="B8" s="180"/>
      <c r="C8" s="180"/>
      <c r="D8" s="181"/>
    </row>
    <row r="9" spans="1:4" ht="25.5" customHeight="1" x14ac:dyDescent="0.25">
      <c r="A9" s="182" t="s">
        <v>61</v>
      </c>
      <c r="B9" s="183" t="s">
        <v>62</v>
      </c>
      <c r="C9" s="183" t="s">
        <v>63</v>
      </c>
      <c r="D9" s="24" t="s">
        <v>64</v>
      </c>
    </row>
    <row r="10" spans="1:4" ht="18.75" thickBot="1" x14ac:dyDescent="0.3">
      <c r="A10" s="182"/>
      <c r="B10" s="183"/>
      <c r="C10" s="183"/>
      <c r="D10" s="24" t="s">
        <v>3</v>
      </c>
    </row>
    <row r="11" spans="1:4" x14ac:dyDescent="0.25">
      <c r="A11" s="25" t="s">
        <v>9</v>
      </c>
      <c r="B11" s="26" t="s">
        <v>65</v>
      </c>
      <c r="C11" s="26" t="s">
        <v>66</v>
      </c>
      <c r="D11" s="27">
        <v>0.47499999999999998</v>
      </c>
    </row>
    <row r="12" spans="1:4" ht="18.75" thickBot="1" x14ac:dyDescent="0.3">
      <c r="A12" s="21"/>
      <c r="B12" s="22" t="s">
        <v>67</v>
      </c>
      <c r="C12" s="22" t="s">
        <v>66</v>
      </c>
      <c r="D12" s="23">
        <v>0.26</v>
      </c>
    </row>
    <row r="13" spans="1:4" x14ac:dyDescent="0.25">
      <c r="A13" s="16" t="s">
        <v>10</v>
      </c>
      <c r="B13" s="15" t="s">
        <v>65</v>
      </c>
      <c r="C13" s="15" t="s">
        <v>66</v>
      </c>
      <c r="D13" s="20">
        <v>0.54</v>
      </c>
    </row>
    <row r="14" spans="1:4" ht="18.75" thickBot="1" x14ac:dyDescent="0.3">
      <c r="A14" s="17"/>
      <c r="B14" s="15" t="s">
        <v>67</v>
      </c>
      <c r="C14" s="15" t="s">
        <v>66</v>
      </c>
      <c r="D14" s="20">
        <v>0.26</v>
      </c>
    </row>
    <row r="15" spans="1:4" x14ac:dyDescent="0.25">
      <c r="A15" s="25" t="s">
        <v>68</v>
      </c>
      <c r="B15" s="26" t="s">
        <v>65</v>
      </c>
      <c r="C15" s="26" t="s">
        <v>66</v>
      </c>
      <c r="D15" s="27">
        <v>0.39</v>
      </c>
    </row>
    <row r="16" spans="1:4" ht="18.75" thickBot="1" x14ac:dyDescent="0.3">
      <c r="A16" s="21"/>
      <c r="B16" s="22" t="s">
        <v>67</v>
      </c>
      <c r="C16" s="22" t="s">
        <v>66</v>
      </c>
      <c r="D16" s="23">
        <v>0.26</v>
      </c>
    </row>
    <row r="17" spans="1:4" x14ac:dyDescent="0.25">
      <c r="A17" s="15"/>
      <c r="B17" s="15"/>
      <c r="C17" s="15"/>
      <c r="D17" s="32"/>
    </row>
    <row r="18" spans="1:4" ht="18.75" thickBot="1" x14ac:dyDescent="0.3">
      <c r="A18" s="15"/>
    </row>
    <row r="19" spans="1:4" ht="23.25" customHeight="1" thickBot="1" x14ac:dyDescent="0.3">
      <c r="A19" s="172" t="s">
        <v>95</v>
      </c>
      <c r="B19" s="173"/>
      <c r="C19" s="173"/>
      <c r="D19" s="174"/>
    </row>
    <row r="21" spans="1:4" ht="108" x14ac:dyDescent="0.25">
      <c r="A21" s="11" t="s">
        <v>163</v>
      </c>
    </row>
    <row r="22" spans="1:4" ht="18.75" thickBot="1" x14ac:dyDescent="0.3">
      <c r="A22" s="15"/>
    </row>
    <row r="23" spans="1:4" x14ac:dyDescent="0.25">
      <c r="A23" s="83" t="s">
        <v>69</v>
      </c>
      <c r="B23" s="18"/>
    </row>
    <row r="24" spans="1:4" ht="18" customHeight="1" x14ac:dyDescent="0.25">
      <c r="A24" s="170" t="s">
        <v>70</v>
      </c>
      <c r="B24" s="171"/>
    </row>
    <row r="25" spans="1:4" x14ac:dyDescent="0.25">
      <c r="A25" s="90" t="s">
        <v>71</v>
      </c>
      <c r="B25" s="91">
        <v>0.32090000000000002</v>
      </c>
    </row>
    <row r="26" spans="1:4" x14ac:dyDescent="0.25">
      <c r="A26" s="90" t="s">
        <v>72</v>
      </c>
      <c r="B26" s="91">
        <v>0.1176</v>
      </c>
    </row>
    <row r="27" spans="1:4" x14ac:dyDescent="0.25">
      <c r="A27" s="90" t="s">
        <v>8</v>
      </c>
      <c r="B27" s="91">
        <v>0</v>
      </c>
    </row>
    <row r="28" spans="1:4" x14ac:dyDescent="0.25">
      <c r="A28" s="90" t="s">
        <v>73</v>
      </c>
      <c r="B28" s="91">
        <v>0.28789999999999999</v>
      </c>
    </row>
    <row r="29" spans="1:4" x14ac:dyDescent="0.25">
      <c r="A29" s="90" t="s">
        <v>74</v>
      </c>
      <c r="B29" s="91">
        <v>7.1199999999999999E-2</v>
      </c>
    </row>
    <row r="30" spans="1:4" ht="18.75" thickBot="1" x14ac:dyDescent="0.3">
      <c r="A30" s="21"/>
      <c r="B30" s="23"/>
    </row>
    <row r="31" spans="1:4" x14ac:dyDescent="0.25">
      <c r="A31" s="15"/>
    </row>
    <row r="32" spans="1:4" x14ac:dyDescent="0.25">
      <c r="A32" s="15"/>
    </row>
    <row r="33" spans="1:1" ht="90" x14ac:dyDescent="0.25">
      <c r="A33" s="11" t="s">
        <v>75</v>
      </c>
    </row>
  </sheetData>
  <mergeCells count="9">
    <mergeCell ref="A24:B24"/>
    <mergeCell ref="A5:D5"/>
    <mergeCell ref="A6:D6"/>
    <mergeCell ref="A7:D7"/>
    <mergeCell ref="A8:D8"/>
    <mergeCell ref="A19:D19"/>
    <mergeCell ref="A9:A10"/>
    <mergeCell ref="B9:B10"/>
    <mergeCell ref="C9:C10"/>
  </mergeCells>
  <phoneticPr fontId="2" type="noConversion"/>
  <hyperlinks>
    <hyperlink ref="A2" r:id="rId1" xr:uid="{988B808C-0A7B-4F87-9AB3-6302D104C2A8}"/>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D2850-C9E0-47BD-8687-7895807093E8}">
  <sheetPr codeName="Sheet5"/>
  <dimension ref="A12:AZ104"/>
  <sheetViews>
    <sheetView showGridLines="0" topLeftCell="A21" workbookViewId="0">
      <selection activeCell="O45" sqref="O45"/>
    </sheetView>
  </sheetViews>
  <sheetFormatPr defaultRowHeight="12.75" x14ac:dyDescent="0.2"/>
  <sheetData>
    <row r="12" spans="1:27" s="76" customFormat="1" ht="15" x14ac:dyDescent="0.25">
      <c r="A12" s="75"/>
      <c r="B12" s="75"/>
      <c r="C12" s="75"/>
    </row>
    <row r="13" spans="1:27" s="76" customFormat="1" ht="14.25" x14ac:dyDescent="0.2"/>
    <row r="14" spans="1:27" s="76" customFormat="1" ht="14.25" x14ac:dyDescent="0.2"/>
    <row r="15" spans="1:27" s="92" customFormat="1" ht="20.25" x14ac:dyDescent="0.3">
      <c r="A15" s="97" t="s">
        <v>183</v>
      </c>
      <c r="B15" s="98"/>
      <c r="C15" s="98"/>
      <c r="D15" s="98"/>
      <c r="E15" s="98"/>
      <c r="F15" s="98"/>
      <c r="G15" s="98"/>
      <c r="H15" s="98"/>
      <c r="I15" s="98"/>
      <c r="J15" s="98"/>
      <c r="K15" s="98"/>
      <c r="L15" s="98"/>
      <c r="M15" s="98"/>
      <c r="N15" s="98"/>
      <c r="O15" s="98"/>
      <c r="P15" s="98"/>
      <c r="Q15" s="98"/>
      <c r="R15" s="98"/>
      <c r="S15" s="98"/>
      <c r="T15" s="98"/>
      <c r="U15" s="98"/>
      <c r="V15" s="98"/>
      <c r="W15" s="98"/>
      <c r="X15" s="98"/>
      <c r="Y15" s="98"/>
      <c r="Z15" s="98"/>
      <c r="AA15" s="99"/>
    </row>
    <row r="16" spans="1:27" s="76" customFormat="1" ht="20.25" x14ac:dyDescent="0.3">
      <c r="A16" s="100" t="s">
        <v>182</v>
      </c>
      <c r="B16" s="101"/>
      <c r="C16" s="101"/>
      <c r="D16" s="101"/>
      <c r="E16" s="101"/>
      <c r="F16" s="101"/>
      <c r="G16" s="101"/>
      <c r="H16" s="101"/>
      <c r="I16" s="101"/>
      <c r="J16" s="101"/>
      <c r="K16" s="101"/>
      <c r="L16" s="101"/>
      <c r="M16" s="101"/>
      <c r="N16" s="101"/>
      <c r="O16" s="101"/>
      <c r="P16" s="101"/>
      <c r="Q16" s="101"/>
      <c r="R16" s="102"/>
      <c r="S16" s="102"/>
      <c r="T16" s="102"/>
      <c r="U16" s="102"/>
      <c r="V16" s="102"/>
      <c r="W16" s="102"/>
      <c r="X16" s="102"/>
      <c r="Y16" s="102"/>
      <c r="Z16" s="102"/>
      <c r="AA16" s="103"/>
    </row>
    <row r="17" spans="1:52" s="76" customFormat="1" ht="20.25" x14ac:dyDescent="0.3">
      <c r="A17" s="81"/>
      <c r="B17" s="81"/>
      <c r="C17" s="81"/>
      <c r="D17" s="81"/>
      <c r="E17" s="81"/>
      <c r="F17" s="81"/>
      <c r="G17" s="81"/>
      <c r="H17" s="81"/>
      <c r="I17" s="81"/>
      <c r="J17" s="81"/>
      <c r="K17" s="81"/>
      <c r="L17" s="81"/>
      <c r="M17" s="81"/>
      <c r="N17" s="81"/>
      <c r="O17" s="81"/>
      <c r="P17" s="81"/>
      <c r="Q17" s="81"/>
    </row>
    <row r="18" spans="1:52" s="81" customFormat="1" ht="20.25" x14ac:dyDescent="0.3">
      <c r="A18" s="81" t="s">
        <v>99</v>
      </c>
    </row>
    <row r="20" spans="1:52" s="76" customFormat="1" ht="18" x14ac:dyDescent="0.25">
      <c r="A20" s="79" t="s">
        <v>136</v>
      </c>
      <c r="B20" s="79"/>
      <c r="C20" s="79"/>
      <c r="D20" s="79"/>
      <c r="E20" s="79"/>
      <c r="F20" s="79"/>
      <c r="G20" s="79"/>
      <c r="H20" s="79"/>
      <c r="I20" s="79"/>
      <c r="J20" s="79"/>
      <c r="K20" s="79"/>
      <c r="L20" s="79"/>
      <c r="M20" s="79"/>
      <c r="N20" s="79"/>
      <c r="O20" s="79"/>
      <c r="P20" s="79"/>
      <c r="Q20" s="79"/>
      <c r="R20" s="79"/>
      <c r="S20" s="79"/>
      <c r="T20" s="79"/>
      <c r="U20" s="79"/>
      <c r="V20" s="79"/>
      <c r="W20" s="79"/>
      <c r="X20" s="79"/>
      <c r="Y20" s="79"/>
      <c r="Z20" s="10"/>
      <c r="AA20" s="10"/>
      <c r="AB20" s="10"/>
    </row>
    <row r="21" spans="1:52" s="76" customFormat="1" ht="18" x14ac:dyDescent="0.25">
      <c r="A21" s="79" t="s">
        <v>137</v>
      </c>
      <c r="B21" s="79"/>
      <c r="C21" s="79"/>
      <c r="D21" s="79"/>
      <c r="E21" s="79"/>
      <c r="F21" s="79"/>
      <c r="G21" s="79"/>
      <c r="H21" s="79"/>
      <c r="I21" s="79"/>
      <c r="J21" s="79"/>
      <c r="K21" s="79"/>
      <c r="L21" s="79"/>
      <c r="M21" s="79"/>
      <c r="N21" s="79"/>
      <c r="O21" s="79"/>
      <c r="P21" s="79"/>
      <c r="Q21" s="79"/>
      <c r="R21" s="79"/>
      <c r="S21" s="79"/>
      <c r="T21" s="79"/>
      <c r="U21" s="79"/>
      <c r="V21" s="79"/>
      <c r="W21" s="79"/>
      <c r="X21" s="79"/>
      <c r="Y21" s="79"/>
      <c r="Z21" s="10"/>
      <c r="AA21" s="10"/>
      <c r="AB21" s="10"/>
    </row>
    <row r="22" spans="1:52" s="76" customFormat="1" ht="18" x14ac:dyDescent="0.25">
      <c r="A22" s="79"/>
      <c r="B22" s="79"/>
      <c r="C22" s="79"/>
      <c r="D22" s="79"/>
      <c r="E22" s="79"/>
      <c r="F22" s="79"/>
      <c r="G22" s="79"/>
      <c r="H22" s="79"/>
      <c r="I22" s="79"/>
      <c r="J22" s="79"/>
      <c r="K22" s="79"/>
      <c r="L22" s="79"/>
      <c r="M22" s="79"/>
      <c r="N22" s="79"/>
      <c r="O22" s="79"/>
      <c r="P22" s="79"/>
      <c r="Q22" s="79"/>
      <c r="R22" s="79"/>
      <c r="S22" s="79"/>
      <c r="T22" s="79"/>
      <c r="U22" s="79"/>
      <c r="V22" s="79"/>
      <c r="W22" s="79"/>
      <c r="X22" s="79"/>
      <c r="Y22" s="79"/>
      <c r="Z22" s="10"/>
      <c r="AA22" s="10"/>
      <c r="AB22" s="10"/>
    </row>
    <row r="23" spans="1:52" s="104" customFormat="1" ht="15.75" x14ac:dyDescent="0.25">
      <c r="A23" s="104" t="s">
        <v>184</v>
      </c>
    </row>
    <row r="24" spans="1:52" s="104" customFormat="1" ht="15.75" x14ac:dyDescent="0.25">
      <c r="A24" s="104" t="s">
        <v>185</v>
      </c>
    </row>
    <row r="25" spans="1:52" s="104" customFormat="1" ht="15.75" x14ac:dyDescent="0.25">
      <c r="A25" s="104" t="s">
        <v>186</v>
      </c>
    </row>
    <row r="26" spans="1:52" s="104" customFormat="1" ht="15.75" x14ac:dyDescent="0.25">
      <c r="A26" s="104" t="s">
        <v>187</v>
      </c>
    </row>
    <row r="27" spans="1:52" s="76" customFormat="1" ht="15" x14ac:dyDescent="0.25">
      <c r="A27" s="107"/>
    </row>
    <row r="28" spans="1:52" s="76" customFormat="1" ht="23.25" x14ac:dyDescent="0.35">
      <c r="A28" s="78" t="s">
        <v>153</v>
      </c>
      <c r="B28" s="78"/>
    </row>
    <row r="29" spans="1:52" s="76" customFormat="1" ht="18" x14ac:dyDescent="0.25">
      <c r="A29" s="84" t="s">
        <v>100</v>
      </c>
      <c r="B29" s="84"/>
      <c r="C29" s="85"/>
    </row>
    <row r="30" spans="1:52" s="76" customFormat="1" ht="18" x14ac:dyDescent="0.25">
      <c r="A30" s="84" t="s">
        <v>101</v>
      </c>
      <c r="B30" s="84"/>
      <c r="C30" s="85"/>
    </row>
    <row r="31" spans="1:52" s="76" customFormat="1" ht="14.25" x14ac:dyDescent="0.2"/>
    <row r="32" spans="1:52" s="76" customFormat="1" ht="15" x14ac:dyDescent="0.2">
      <c r="A32" s="80" t="s">
        <v>157</v>
      </c>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row>
    <row r="33" spans="1:52" s="76" customFormat="1" ht="15" x14ac:dyDescent="0.2">
      <c r="A33" s="80" t="s">
        <v>133</v>
      </c>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row>
    <row r="34" spans="1:52" s="76" customFormat="1" ht="15" x14ac:dyDescent="0.2">
      <c r="A34" s="80" t="s">
        <v>178</v>
      </c>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row>
    <row r="35" spans="1:52" s="76" customFormat="1" ht="15" x14ac:dyDescent="0.2">
      <c r="A35" s="80" t="s">
        <v>102</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row>
    <row r="36" spans="1:52" s="76" customFormat="1" ht="15" x14ac:dyDescent="0.2">
      <c r="A36" s="80" t="s">
        <v>160</v>
      </c>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row>
    <row r="37" spans="1:52" s="76" customFormat="1" ht="15" x14ac:dyDescent="0.2">
      <c r="A37" s="80" t="s">
        <v>174</v>
      </c>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row>
    <row r="38" spans="1:52" s="76" customFormat="1" ht="15" x14ac:dyDescent="0.2">
      <c r="A38" s="80" t="s">
        <v>173</v>
      </c>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row>
    <row r="39" spans="1:52" s="76" customFormat="1" ht="15" x14ac:dyDescent="0.2">
      <c r="A39" s="80" t="s">
        <v>103</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row>
    <row r="40" spans="1:52" ht="15" x14ac:dyDescent="0.2">
      <c r="A40" s="80" t="s">
        <v>104</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row>
    <row r="41" spans="1:52" s="76" customFormat="1" ht="15" x14ac:dyDescent="0.2">
      <c r="A41" s="80"/>
      <c r="B41" s="80" t="s">
        <v>105</v>
      </c>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52" ht="15" x14ac:dyDescent="0.2">
      <c r="A42" s="80"/>
      <c r="B42" s="80" t="s">
        <v>106</v>
      </c>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row>
    <row r="43" spans="1:52" s="76" customFormat="1" ht="15" x14ac:dyDescent="0.2">
      <c r="A43" s="80"/>
      <c r="B43" s="80" t="s">
        <v>107</v>
      </c>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row>
    <row r="44" spans="1:52" ht="15" x14ac:dyDescent="0.2">
      <c r="A44" s="80"/>
      <c r="B44" s="80" t="s">
        <v>108</v>
      </c>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row>
    <row r="45" spans="1:52" s="76" customFormat="1" ht="15" x14ac:dyDescent="0.2">
      <c r="B45" s="80" t="s">
        <v>193</v>
      </c>
    </row>
    <row r="46" spans="1:52" s="76" customFormat="1" ht="18" x14ac:dyDescent="0.25">
      <c r="A46" s="84" t="s">
        <v>109</v>
      </c>
      <c r="B46" s="84"/>
      <c r="C46" s="85"/>
    </row>
    <row r="47" spans="1:52" s="76" customFormat="1" ht="15" x14ac:dyDescent="0.2">
      <c r="A47" s="80" t="s">
        <v>134</v>
      </c>
      <c r="B47" s="80"/>
      <c r="C47" s="80"/>
      <c r="D47" s="80"/>
      <c r="E47" s="80"/>
      <c r="F47" s="80"/>
      <c r="G47" s="80"/>
      <c r="H47" s="80"/>
      <c r="I47" s="80"/>
      <c r="J47" s="80"/>
      <c r="K47" s="80"/>
      <c r="L47" s="80"/>
      <c r="M47" s="80"/>
      <c r="N47" s="80"/>
      <c r="O47" s="80"/>
      <c r="P47" s="80"/>
      <c r="Q47" s="80"/>
      <c r="R47" s="80"/>
      <c r="S47" s="80"/>
      <c r="T47" s="80"/>
      <c r="U47" s="80"/>
      <c r="V47" s="80"/>
      <c r="W47" s="80"/>
      <c r="X47" s="80"/>
      <c r="Y47" s="80"/>
    </row>
    <row r="48" spans="1:52" s="76" customFormat="1" ht="15" x14ac:dyDescent="0.2">
      <c r="A48" s="80" t="s">
        <v>135</v>
      </c>
      <c r="B48" s="80"/>
      <c r="C48" s="80"/>
      <c r="D48" s="80"/>
      <c r="E48" s="80"/>
      <c r="F48" s="80"/>
      <c r="G48" s="80"/>
      <c r="H48" s="80"/>
      <c r="I48" s="80"/>
      <c r="J48" s="80"/>
      <c r="K48" s="80"/>
      <c r="L48" s="80"/>
      <c r="M48" s="80"/>
      <c r="N48" s="80"/>
      <c r="O48" s="80"/>
      <c r="P48" s="80"/>
      <c r="Q48" s="80"/>
      <c r="R48" s="80"/>
      <c r="S48" s="80"/>
      <c r="T48" s="80"/>
      <c r="U48" s="80"/>
      <c r="V48" s="80"/>
      <c r="W48" s="80"/>
      <c r="X48" s="80"/>
      <c r="Y48" s="80"/>
    </row>
    <row r="49" spans="1:25" s="76" customFormat="1" ht="15" x14ac:dyDescent="0.2">
      <c r="A49" s="80" t="s">
        <v>110</v>
      </c>
      <c r="B49" s="80"/>
      <c r="C49" s="80"/>
      <c r="D49" s="80"/>
      <c r="E49" s="80"/>
      <c r="F49" s="80"/>
      <c r="G49" s="80"/>
      <c r="H49" s="80"/>
      <c r="I49" s="80"/>
      <c r="J49" s="80"/>
      <c r="K49" s="80"/>
      <c r="L49" s="80"/>
      <c r="M49" s="80"/>
      <c r="N49" s="80"/>
      <c r="O49" s="80"/>
      <c r="P49" s="80"/>
      <c r="Q49" s="80"/>
      <c r="R49" s="80"/>
      <c r="S49" s="80"/>
      <c r="T49" s="80"/>
      <c r="U49" s="80"/>
      <c r="V49" s="80"/>
      <c r="W49" s="80"/>
      <c r="X49" s="80"/>
      <c r="Y49" s="80"/>
    </row>
    <row r="50" spans="1:25" s="76" customFormat="1" ht="15" x14ac:dyDescent="0.2">
      <c r="A50" s="80" t="s">
        <v>164</v>
      </c>
      <c r="B50" s="80"/>
      <c r="C50" s="80"/>
      <c r="D50" s="80"/>
      <c r="E50" s="80"/>
      <c r="F50" s="80"/>
      <c r="G50" s="80"/>
      <c r="H50" s="80"/>
      <c r="I50" s="80"/>
      <c r="J50" s="80"/>
      <c r="K50" s="80"/>
      <c r="L50" s="80"/>
      <c r="M50" s="80"/>
      <c r="N50" s="80"/>
      <c r="O50" s="80"/>
      <c r="P50" s="80"/>
      <c r="Q50" s="80"/>
      <c r="R50" s="80"/>
      <c r="S50" s="80"/>
      <c r="T50" s="80"/>
      <c r="U50" s="80"/>
      <c r="V50" s="80"/>
      <c r="W50" s="80"/>
      <c r="X50" s="80"/>
      <c r="Y50" s="80"/>
    </row>
    <row r="51" spans="1:25" s="76" customFormat="1" ht="15" x14ac:dyDescent="0.2">
      <c r="A51" s="93" t="s">
        <v>172</v>
      </c>
      <c r="B51" s="94"/>
      <c r="C51" s="94"/>
      <c r="D51" s="94"/>
      <c r="E51" s="94"/>
      <c r="F51" s="94"/>
      <c r="G51" s="80"/>
      <c r="H51" s="80"/>
      <c r="I51" s="80"/>
      <c r="J51" s="80"/>
      <c r="K51" s="80"/>
      <c r="L51" s="80"/>
      <c r="M51" s="80"/>
      <c r="N51" s="80"/>
      <c r="O51" s="80"/>
      <c r="P51" s="80"/>
      <c r="Q51" s="80"/>
      <c r="R51" s="80"/>
      <c r="S51" s="80"/>
      <c r="T51" s="80"/>
      <c r="U51" s="80"/>
      <c r="V51" s="80"/>
      <c r="W51" s="80"/>
      <c r="X51" s="80"/>
      <c r="Y51" s="80"/>
    </row>
    <row r="52" spans="1:25" s="76" customFormat="1" ht="15" x14ac:dyDescent="0.2">
      <c r="A52" s="80"/>
      <c r="B52" s="80"/>
      <c r="C52" s="80"/>
      <c r="D52" s="80"/>
      <c r="E52" s="80"/>
      <c r="F52" s="80"/>
      <c r="G52" s="80"/>
      <c r="H52" s="80"/>
      <c r="I52" s="80"/>
      <c r="J52" s="80"/>
      <c r="K52" s="80"/>
      <c r="L52" s="80"/>
      <c r="M52" s="80"/>
      <c r="N52" s="80"/>
      <c r="O52" s="80"/>
      <c r="P52" s="80"/>
      <c r="Q52" s="80"/>
      <c r="R52" s="80"/>
      <c r="S52" s="80"/>
      <c r="T52" s="80"/>
      <c r="U52" s="80"/>
      <c r="V52" s="80"/>
      <c r="W52" s="80"/>
      <c r="X52" s="80"/>
      <c r="Y52" s="80"/>
    </row>
    <row r="53" spans="1:25" s="76" customFormat="1" ht="18" x14ac:dyDescent="0.25">
      <c r="A53" s="84" t="s">
        <v>111</v>
      </c>
    </row>
    <row r="54" spans="1:25" s="80" customFormat="1" ht="15" x14ac:dyDescent="0.2">
      <c r="A54" s="80" t="s">
        <v>112</v>
      </c>
    </row>
    <row r="55" spans="1:25" s="80" customFormat="1" ht="15" x14ac:dyDescent="0.2">
      <c r="A55" s="80" t="s">
        <v>113</v>
      </c>
    </row>
    <row r="56" spans="1:25" s="80" customFormat="1" ht="15" x14ac:dyDescent="0.2">
      <c r="A56" s="80" t="s">
        <v>167</v>
      </c>
    </row>
    <row r="57" spans="1:25" s="80" customFormat="1" ht="15" x14ac:dyDescent="0.2">
      <c r="A57" s="80" t="s">
        <v>168</v>
      </c>
      <c r="K57" s="93" t="s">
        <v>169</v>
      </c>
      <c r="L57" s="94"/>
      <c r="M57" s="94"/>
      <c r="N57" s="93" t="s">
        <v>170</v>
      </c>
      <c r="O57" s="94"/>
      <c r="P57" s="94"/>
      <c r="Q57" s="94"/>
      <c r="R57" s="94"/>
      <c r="S57" s="94"/>
      <c r="T57" s="94"/>
      <c r="U57" s="94"/>
      <c r="V57" s="94"/>
    </row>
    <row r="58" spans="1:25" s="80" customFormat="1" ht="15" x14ac:dyDescent="0.2">
      <c r="A58" s="80" t="s">
        <v>165</v>
      </c>
      <c r="K58" s="93" t="s">
        <v>166</v>
      </c>
      <c r="L58" s="94"/>
      <c r="M58" s="94"/>
      <c r="N58" s="94"/>
      <c r="O58" s="94"/>
      <c r="P58" s="94"/>
      <c r="Q58" s="94"/>
      <c r="R58" s="94"/>
      <c r="S58" s="94"/>
      <c r="T58" s="94"/>
      <c r="U58" s="94"/>
      <c r="V58" s="94"/>
    </row>
    <row r="59" spans="1:25" s="76" customFormat="1" ht="14.25" x14ac:dyDescent="0.2"/>
    <row r="60" spans="1:25" s="76" customFormat="1" ht="18" x14ac:dyDescent="0.25">
      <c r="A60" s="84" t="s">
        <v>156</v>
      </c>
      <c r="B60" s="84"/>
      <c r="C60" s="84"/>
      <c r="D60" s="84"/>
      <c r="E60" s="84"/>
      <c r="F60" s="85"/>
      <c r="G60" s="85"/>
      <c r="H60" s="85"/>
      <c r="I60" s="77"/>
    </row>
    <row r="61" spans="1:25" s="80" customFormat="1" ht="15" x14ac:dyDescent="0.2">
      <c r="A61" s="80" t="s">
        <v>138</v>
      </c>
    </row>
    <row r="62" spans="1:25" s="80" customFormat="1" ht="15" x14ac:dyDescent="0.2">
      <c r="A62" s="80" t="s">
        <v>139</v>
      </c>
    </row>
    <row r="63" spans="1:25" s="76" customFormat="1" ht="14.25" x14ac:dyDescent="0.2"/>
    <row r="64" spans="1:25" s="76" customFormat="1" ht="18" x14ac:dyDescent="0.25">
      <c r="A64" s="84" t="s">
        <v>155</v>
      </c>
      <c r="B64" s="84"/>
      <c r="C64" s="84"/>
      <c r="D64" s="84"/>
      <c r="E64" s="84"/>
      <c r="F64" s="84"/>
      <c r="G64" s="84"/>
      <c r="H64" s="85"/>
      <c r="I64" s="77"/>
      <c r="J64" s="77"/>
      <c r="K64" s="77"/>
    </row>
    <row r="65" spans="1:7" s="80" customFormat="1" ht="15" x14ac:dyDescent="0.2">
      <c r="A65" s="80" t="s">
        <v>119</v>
      </c>
    </row>
    <row r="66" spans="1:7" s="80" customFormat="1" ht="15" x14ac:dyDescent="0.2">
      <c r="A66" s="80" t="s">
        <v>120</v>
      </c>
    </row>
    <row r="67" spans="1:7" s="80" customFormat="1" ht="15" x14ac:dyDescent="0.2">
      <c r="A67" s="80" t="s">
        <v>151</v>
      </c>
    </row>
    <row r="68" spans="1:7" s="80" customFormat="1" ht="15" x14ac:dyDescent="0.2">
      <c r="A68" s="80" t="s">
        <v>121</v>
      </c>
    </row>
    <row r="69" spans="1:7" s="80" customFormat="1" ht="15" x14ac:dyDescent="0.2">
      <c r="A69" s="80" t="s">
        <v>122</v>
      </c>
    </row>
    <row r="70" spans="1:7" s="80" customFormat="1" ht="15" x14ac:dyDescent="0.2">
      <c r="A70" s="80" t="s">
        <v>123</v>
      </c>
    </row>
    <row r="71" spans="1:7" s="76" customFormat="1" ht="14.25" x14ac:dyDescent="0.2"/>
    <row r="72" spans="1:7" s="76" customFormat="1" ht="18" x14ac:dyDescent="0.25">
      <c r="A72" s="84" t="s">
        <v>143</v>
      </c>
      <c r="B72" s="84"/>
      <c r="C72" s="84"/>
      <c r="D72" s="84"/>
      <c r="E72" s="84"/>
      <c r="F72" s="85"/>
      <c r="G72" s="85"/>
    </row>
    <row r="73" spans="1:7" s="80" customFormat="1" ht="15" x14ac:dyDescent="0.2">
      <c r="A73" s="88" t="s">
        <v>144</v>
      </c>
    </row>
    <row r="74" spans="1:7" s="80" customFormat="1" ht="15" x14ac:dyDescent="0.2">
      <c r="A74" s="88" t="s">
        <v>145</v>
      </c>
    </row>
    <row r="75" spans="1:7" s="80" customFormat="1" ht="15" x14ac:dyDescent="0.2">
      <c r="A75" s="88" t="s">
        <v>146</v>
      </c>
    </row>
    <row r="76" spans="1:7" s="76" customFormat="1" ht="14.25" x14ac:dyDescent="0.2">
      <c r="A76" s="86"/>
    </row>
    <row r="77" spans="1:7" s="76" customFormat="1" ht="18" x14ac:dyDescent="0.25">
      <c r="A77" s="84" t="s">
        <v>114</v>
      </c>
      <c r="B77" s="84"/>
      <c r="C77" s="84"/>
    </row>
    <row r="78" spans="1:7" s="80" customFormat="1" ht="15" x14ac:dyDescent="0.2">
      <c r="A78" s="80" t="s">
        <v>147</v>
      </c>
    </row>
    <row r="79" spans="1:7" s="80" customFormat="1" ht="15" x14ac:dyDescent="0.2">
      <c r="A79" s="80" t="s">
        <v>115</v>
      </c>
    </row>
    <row r="80" spans="1:7" s="80" customFormat="1" ht="15" x14ac:dyDescent="0.2">
      <c r="A80" s="80" t="s">
        <v>152</v>
      </c>
    </row>
    <row r="81" spans="1:6" s="76" customFormat="1" ht="14.25" x14ac:dyDescent="0.2"/>
    <row r="82" spans="1:6" s="76" customFormat="1" ht="18" x14ac:dyDescent="0.25">
      <c r="A82" s="84" t="s">
        <v>148</v>
      </c>
      <c r="B82" s="84"/>
      <c r="C82" s="84"/>
      <c r="D82" s="84"/>
      <c r="E82" s="85"/>
      <c r="F82" s="85"/>
    </row>
    <row r="83" spans="1:6" s="80" customFormat="1" ht="15" x14ac:dyDescent="0.2">
      <c r="A83" s="88" t="s">
        <v>118</v>
      </c>
    </row>
    <row r="84" spans="1:6" s="80" customFormat="1" ht="15" x14ac:dyDescent="0.2">
      <c r="A84" s="88" t="s">
        <v>149</v>
      </c>
    </row>
    <row r="85" spans="1:6" s="76" customFormat="1" ht="14.25" x14ac:dyDescent="0.2">
      <c r="A85" s="87"/>
    </row>
    <row r="86" spans="1:6" s="76" customFormat="1" ht="18" x14ac:dyDescent="0.25">
      <c r="A86" s="84" t="s">
        <v>124</v>
      </c>
    </row>
    <row r="87" spans="1:6" s="80" customFormat="1" ht="15" x14ac:dyDescent="0.2">
      <c r="A87" s="80" t="s">
        <v>125</v>
      </c>
    </row>
    <row r="88" spans="1:6" s="80" customFormat="1" ht="15" x14ac:dyDescent="0.2">
      <c r="A88" s="80" t="s">
        <v>126</v>
      </c>
    </row>
    <row r="89" spans="1:6" s="80" customFormat="1" ht="15" x14ac:dyDescent="0.2">
      <c r="A89" s="80" t="s">
        <v>127</v>
      </c>
    </row>
    <row r="90" spans="1:6" s="80" customFormat="1" ht="15" x14ac:dyDescent="0.2">
      <c r="A90" s="80" t="s">
        <v>128</v>
      </c>
    </row>
    <row r="91" spans="1:6" s="80" customFormat="1" ht="15" x14ac:dyDescent="0.2">
      <c r="A91" s="80" t="s">
        <v>129</v>
      </c>
    </row>
    <row r="92" spans="1:6" s="80" customFormat="1" ht="15" x14ac:dyDescent="0.2">
      <c r="A92" s="80" t="s">
        <v>130</v>
      </c>
    </row>
    <row r="93" spans="1:6" s="80" customFormat="1" ht="15" x14ac:dyDescent="0.2">
      <c r="A93" s="80" t="s">
        <v>131</v>
      </c>
    </row>
    <row r="94" spans="1:6" s="80" customFormat="1" ht="15" x14ac:dyDescent="0.2">
      <c r="A94" s="80" t="s">
        <v>132</v>
      </c>
    </row>
    <row r="95" spans="1:6" s="80" customFormat="1" ht="15" x14ac:dyDescent="0.2">
      <c r="A95" s="80" t="s">
        <v>116</v>
      </c>
    </row>
    <row r="96" spans="1:6" s="80" customFormat="1" ht="15" x14ac:dyDescent="0.2">
      <c r="A96" s="80" t="s">
        <v>150</v>
      </c>
    </row>
    <row r="97" spans="1:9" s="80" customFormat="1" ht="15" x14ac:dyDescent="0.2">
      <c r="A97" s="80" t="s">
        <v>117</v>
      </c>
    </row>
    <row r="98" spans="1:9" s="76" customFormat="1" ht="14.25" x14ac:dyDescent="0.2"/>
    <row r="99" spans="1:9" s="79" customFormat="1" ht="23.25" x14ac:dyDescent="0.35">
      <c r="A99" s="89" t="s">
        <v>154</v>
      </c>
      <c r="B99" s="89"/>
      <c r="C99" s="89"/>
      <c r="D99" s="89"/>
      <c r="E99" s="84"/>
    </row>
    <row r="100" spans="1:9" s="80" customFormat="1" ht="15" x14ac:dyDescent="0.2">
      <c r="A100" s="80" t="s">
        <v>176</v>
      </c>
    </row>
    <row r="101" spans="1:9" s="80" customFormat="1" ht="15" x14ac:dyDescent="0.2">
      <c r="A101" s="80" t="s">
        <v>175</v>
      </c>
    </row>
    <row r="102" spans="1:9" s="76" customFormat="1" ht="15" x14ac:dyDescent="0.2">
      <c r="A102" s="80" t="s">
        <v>171</v>
      </c>
      <c r="B102" s="80"/>
      <c r="C102" s="80"/>
      <c r="D102" s="80"/>
      <c r="E102" s="80"/>
      <c r="F102" s="80"/>
      <c r="G102" s="80"/>
      <c r="H102" s="80"/>
      <c r="I102" s="80"/>
    </row>
    <row r="103" spans="1:9" s="76" customFormat="1" ht="15" x14ac:dyDescent="0.2">
      <c r="A103" s="93" t="s">
        <v>172</v>
      </c>
      <c r="B103" s="94"/>
      <c r="C103" s="94"/>
      <c r="D103" s="94"/>
      <c r="E103" s="94"/>
      <c r="F103" s="95"/>
      <c r="G103" s="95"/>
    </row>
    <row r="104" spans="1:9" s="76" customFormat="1" ht="14.25" x14ac:dyDescent="0.2"/>
  </sheetData>
  <hyperlinks>
    <hyperlink ref="K58" r:id="rId1" xr:uid="{3CC92C86-AF73-47B6-AC5B-BC48CA7364C7}"/>
    <hyperlink ref="K57" r:id="rId2" xr:uid="{B3C49E9E-5986-4342-8D6D-4B87B7356EDB}"/>
    <hyperlink ref="N57" r:id="rId3" xr:uid="{8DB9C27D-FFAA-455A-A71E-6C72433D021F}"/>
    <hyperlink ref="A51" r:id="rId4" xr:uid="{F74215A1-37F9-42D0-A9A0-A26ECC987336}"/>
    <hyperlink ref="A103" r:id="rId5" xr:uid="{4983525B-8376-435D-9D27-93720DBEEF82}"/>
  </hyperlinks>
  <pageMargins left="0.7" right="0.7" top="0.75" bottom="0.75" header="0.3" footer="0.3"/>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D5F70-3AA8-44D7-89E9-A2E47249F8ED}">
  <sheetPr codeName="Sheet3"/>
  <dimension ref="A1:I649"/>
  <sheetViews>
    <sheetView topLeftCell="A21" workbookViewId="0">
      <selection activeCell="E69" sqref="E69"/>
    </sheetView>
  </sheetViews>
  <sheetFormatPr defaultColWidth="9.140625" defaultRowHeight="12.75" x14ac:dyDescent="0.2"/>
  <cols>
    <col min="1" max="1" width="131.42578125" style="2" customWidth="1"/>
    <col min="2" max="2" width="20.5703125" style="2" customWidth="1"/>
    <col min="3" max="4" width="9.140625" style="2"/>
    <col min="5" max="5" width="33.28515625" style="72" customWidth="1"/>
    <col min="6" max="6" width="23.28515625" style="2" customWidth="1"/>
    <col min="7" max="16384" width="9.140625" style="2"/>
  </cols>
  <sheetData>
    <row r="1" spans="1:9" ht="18" x14ac:dyDescent="0.25">
      <c r="A1" s="28" t="s">
        <v>94</v>
      </c>
      <c r="E1" s="74"/>
      <c r="F1" s="74"/>
    </row>
    <row r="2" spans="1:9" x14ac:dyDescent="0.2">
      <c r="E2" s="74"/>
      <c r="F2" s="74"/>
    </row>
    <row r="3" spans="1:9" ht="18" x14ac:dyDescent="0.2">
      <c r="A3" s="14" t="s">
        <v>77</v>
      </c>
      <c r="B3"/>
      <c r="C3"/>
      <c r="D3"/>
      <c r="E3"/>
      <c r="F3"/>
      <c r="G3"/>
      <c r="H3"/>
      <c r="I3"/>
    </row>
    <row r="4" spans="1:9" ht="23.25" x14ac:dyDescent="0.2">
      <c r="A4" s="69" t="s">
        <v>11</v>
      </c>
      <c r="B4" s="185" t="s">
        <v>12</v>
      </c>
      <c r="C4" s="185"/>
      <c r="D4" s="185"/>
      <c r="E4" s="186"/>
      <c r="F4" s="184" t="s">
        <v>13</v>
      </c>
      <c r="G4" s="185"/>
      <c r="H4" s="185"/>
      <c r="I4" s="185"/>
    </row>
    <row r="5" spans="1:9" ht="38.25" x14ac:dyDescent="0.2">
      <c r="A5" s="55" t="s">
        <v>14</v>
      </c>
      <c r="B5" s="4" t="s">
        <v>15</v>
      </c>
      <c r="C5" s="4" t="s">
        <v>16</v>
      </c>
      <c r="D5" s="4" t="s">
        <v>17</v>
      </c>
      <c r="E5" s="55" t="s">
        <v>2</v>
      </c>
      <c r="F5" s="4" t="s">
        <v>15</v>
      </c>
      <c r="G5" s="4" t="s">
        <v>16</v>
      </c>
      <c r="H5" s="4" t="s">
        <v>17</v>
      </c>
      <c r="I5" s="4" t="s">
        <v>2</v>
      </c>
    </row>
    <row r="6" spans="1:9" x14ac:dyDescent="0.2">
      <c r="A6" s="70" t="s">
        <v>18</v>
      </c>
      <c r="B6" s="5">
        <v>324</v>
      </c>
      <c r="C6" s="5">
        <v>67.25</v>
      </c>
      <c r="D6" s="5" t="s">
        <v>19</v>
      </c>
      <c r="E6" s="56">
        <v>391.25</v>
      </c>
      <c r="F6" s="6">
        <v>3885</v>
      </c>
      <c r="G6" s="5">
        <v>809</v>
      </c>
      <c r="H6" s="5"/>
      <c r="I6" s="6">
        <v>4694</v>
      </c>
    </row>
    <row r="7" spans="1:9" x14ac:dyDescent="0.2">
      <c r="A7" s="71" t="s">
        <v>20</v>
      </c>
      <c r="B7" s="7">
        <v>324</v>
      </c>
      <c r="C7" s="7">
        <v>67.25</v>
      </c>
      <c r="D7" s="7">
        <v>49</v>
      </c>
      <c r="E7" s="57">
        <v>440.25</v>
      </c>
      <c r="F7" s="8">
        <v>3885</v>
      </c>
      <c r="G7" s="7">
        <v>809</v>
      </c>
      <c r="H7" s="7">
        <v>588</v>
      </c>
      <c r="I7" s="8">
        <v>5282</v>
      </c>
    </row>
    <row r="8" spans="1:9" x14ac:dyDescent="0.2">
      <c r="A8" s="70" t="s">
        <v>21</v>
      </c>
      <c r="B8" s="5">
        <v>324</v>
      </c>
      <c r="C8" s="5">
        <v>67.25</v>
      </c>
      <c r="D8" s="5">
        <v>31</v>
      </c>
      <c r="E8" s="56">
        <v>422.25</v>
      </c>
      <c r="F8" s="6">
        <v>3885</v>
      </c>
      <c r="G8" s="5">
        <v>809</v>
      </c>
      <c r="H8" s="5">
        <v>371</v>
      </c>
      <c r="I8" s="6">
        <v>5065</v>
      </c>
    </row>
    <row r="9" spans="1:9" x14ac:dyDescent="0.2">
      <c r="A9" s="71" t="s">
        <v>22</v>
      </c>
      <c r="B9" s="7">
        <v>324</v>
      </c>
      <c r="C9" s="7">
        <v>67.25</v>
      </c>
      <c r="D9" s="7">
        <v>11.75</v>
      </c>
      <c r="E9" s="57">
        <v>403</v>
      </c>
      <c r="F9" s="8">
        <v>3885</v>
      </c>
      <c r="G9" s="7">
        <v>809</v>
      </c>
      <c r="H9" s="7">
        <v>141</v>
      </c>
      <c r="I9" s="8">
        <v>4835</v>
      </c>
    </row>
    <row r="10" spans="1:9" x14ac:dyDescent="0.2">
      <c r="A10" s="70" t="s">
        <v>23</v>
      </c>
      <c r="B10" s="5">
        <v>324</v>
      </c>
      <c r="C10" s="5">
        <v>67.25</v>
      </c>
      <c r="D10" s="5">
        <v>14</v>
      </c>
      <c r="E10" s="56">
        <v>405.25</v>
      </c>
      <c r="F10" s="6">
        <v>3885</v>
      </c>
      <c r="G10" s="5">
        <v>809</v>
      </c>
      <c r="H10" s="5">
        <v>168</v>
      </c>
      <c r="I10" s="6">
        <v>4862</v>
      </c>
    </row>
    <row r="11" spans="1:9" x14ac:dyDescent="0.2">
      <c r="A11" s="71" t="s">
        <v>24</v>
      </c>
      <c r="B11" s="7">
        <v>324</v>
      </c>
      <c r="C11" s="7">
        <v>67.25</v>
      </c>
      <c r="D11" s="7">
        <v>16.75</v>
      </c>
      <c r="E11" s="57">
        <v>408</v>
      </c>
      <c r="F11" s="8">
        <v>3885</v>
      </c>
      <c r="G11" s="7">
        <v>809</v>
      </c>
      <c r="H11" s="7">
        <v>200</v>
      </c>
      <c r="I11" s="8">
        <v>4894</v>
      </c>
    </row>
    <row r="12" spans="1:9" x14ac:dyDescent="0.2">
      <c r="A12" s="70" t="s">
        <v>25</v>
      </c>
      <c r="B12" s="5">
        <v>324</v>
      </c>
      <c r="C12" s="5">
        <v>67.25</v>
      </c>
      <c r="D12" s="5">
        <v>18</v>
      </c>
      <c r="E12" s="56">
        <v>409.25</v>
      </c>
      <c r="F12" s="6">
        <v>3885</v>
      </c>
      <c r="G12" s="5">
        <v>809</v>
      </c>
      <c r="H12" s="5">
        <v>215</v>
      </c>
      <c r="I12" s="6">
        <v>4909</v>
      </c>
    </row>
    <row r="13" spans="1:9" x14ac:dyDescent="0.2">
      <c r="A13" s="71" t="s">
        <v>26</v>
      </c>
      <c r="B13" s="7">
        <v>324</v>
      </c>
      <c r="C13" s="7">
        <v>67.25</v>
      </c>
      <c r="D13" s="7">
        <v>29.25</v>
      </c>
      <c r="E13" s="57">
        <v>420.5</v>
      </c>
      <c r="F13" s="8">
        <v>3885</v>
      </c>
      <c r="G13" s="7">
        <v>809</v>
      </c>
      <c r="H13" s="7">
        <v>348</v>
      </c>
      <c r="I13" s="8">
        <v>5042</v>
      </c>
    </row>
    <row r="14" spans="1:9" x14ac:dyDescent="0.2">
      <c r="A14" s="70" t="s">
        <v>27</v>
      </c>
      <c r="B14" s="5">
        <v>324</v>
      </c>
      <c r="C14" s="5">
        <v>67.25</v>
      </c>
      <c r="D14" s="5">
        <v>26.75</v>
      </c>
      <c r="E14" s="56">
        <v>418</v>
      </c>
      <c r="F14" s="6">
        <v>3885</v>
      </c>
      <c r="G14" s="5">
        <v>809</v>
      </c>
      <c r="H14" s="5">
        <v>318</v>
      </c>
      <c r="I14" s="6">
        <v>5012</v>
      </c>
    </row>
    <row r="15" spans="1:9" x14ac:dyDescent="0.2">
      <c r="A15" s="71" t="s">
        <v>28</v>
      </c>
      <c r="B15" s="7">
        <v>324</v>
      </c>
      <c r="C15" s="7">
        <v>67.25</v>
      </c>
      <c r="D15" s="7">
        <v>53.5</v>
      </c>
      <c r="E15" s="57">
        <v>444.75</v>
      </c>
      <c r="F15" s="8">
        <v>3885</v>
      </c>
      <c r="G15" s="7">
        <v>809</v>
      </c>
      <c r="H15" s="7">
        <v>640</v>
      </c>
      <c r="I15" s="8">
        <v>5334</v>
      </c>
    </row>
    <row r="16" spans="1:9" x14ac:dyDescent="0.2">
      <c r="A16" s="70" t="s">
        <v>29</v>
      </c>
      <c r="B16" s="5">
        <v>324</v>
      </c>
      <c r="C16" s="5">
        <v>67.25</v>
      </c>
      <c r="D16" s="5">
        <v>10.5</v>
      </c>
      <c r="E16" s="56">
        <v>401.75</v>
      </c>
      <c r="F16" s="6">
        <v>3885</v>
      </c>
      <c r="G16" s="5">
        <v>809</v>
      </c>
      <c r="H16" s="5">
        <v>125</v>
      </c>
      <c r="I16" s="6">
        <v>4819</v>
      </c>
    </row>
    <row r="17" spans="1:9" x14ac:dyDescent="0.2">
      <c r="A17" s="71" t="s">
        <v>30</v>
      </c>
      <c r="B17" s="7">
        <v>324</v>
      </c>
      <c r="C17" s="7">
        <v>67.25</v>
      </c>
      <c r="D17" s="7">
        <v>16</v>
      </c>
      <c r="E17" s="57">
        <v>407.25</v>
      </c>
      <c r="F17" s="8">
        <v>3885</v>
      </c>
      <c r="G17" s="7">
        <v>809</v>
      </c>
      <c r="H17" s="7">
        <v>190</v>
      </c>
      <c r="I17" s="8">
        <v>4884</v>
      </c>
    </row>
    <row r="18" spans="1:9" x14ac:dyDescent="0.2">
      <c r="A18" s="70" t="s">
        <v>31</v>
      </c>
      <c r="B18" s="5">
        <v>324</v>
      </c>
      <c r="C18" s="5">
        <v>67.25</v>
      </c>
      <c r="D18" s="5" t="s">
        <v>19</v>
      </c>
      <c r="E18" s="56">
        <v>391.25</v>
      </c>
      <c r="F18" s="6">
        <v>3885</v>
      </c>
      <c r="G18" s="5">
        <v>809</v>
      </c>
      <c r="H18" s="5" t="s">
        <v>19</v>
      </c>
      <c r="I18" s="6">
        <v>4694</v>
      </c>
    </row>
    <row r="19" spans="1:9" x14ac:dyDescent="0.2">
      <c r="A19" s="71" t="s">
        <v>32</v>
      </c>
      <c r="B19" s="7">
        <v>324</v>
      </c>
      <c r="C19" s="7">
        <v>67.25</v>
      </c>
      <c r="D19" s="7" t="s">
        <v>19</v>
      </c>
      <c r="E19" s="57">
        <v>391.25</v>
      </c>
      <c r="F19" s="8">
        <v>3885</v>
      </c>
      <c r="G19" s="7">
        <v>809</v>
      </c>
      <c r="H19" s="7" t="s">
        <v>19</v>
      </c>
      <c r="I19" s="8">
        <v>4694</v>
      </c>
    </row>
    <row r="20" spans="1:9" x14ac:dyDescent="0.2">
      <c r="A20" s="70" t="s">
        <v>33</v>
      </c>
      <c r="B20" s="5">
        <v>324</v>
      </c>
      <c r="C20" s="5">
        <v>67.25</v>
      </c>
      <c r="D20" s="9" t="s">
        <v>34</v>
      </c>
      <c r="E20" s="56">
        <v>391.25</v>
      </c>
      <c r="F20" s="6">
        <v>3885</v>
      </c>
      <c r="G20" s="5">
        <v>809</v>
      </c>
      <c r="H20" s="9" t="s">
        <v>34</v>
      </c>
      <c r="I20" s="6">
        <v>4694</v>
      </c>
    </row>
    <row r="21" spans="1:9" x14ac:dyDescent="0.2">
      <c r="A21" s="72"/>
    </row>
    <row r="22" spans="1:9" x14ac:dyDescent="0.2">
      <c r="A22" s="72"/>
    </row>
    <row r="23" spans="1:9" ht="23.25" customHeight="1" x14ac:dyDescent="0.2">
      <c r="A23" s="69" t="s">
        <v>35</v>
      </c>
      <c r="B23" s="185" t="s">
        <v>12</v>
      </c>
      <c r="C23" s="185"/>
      <c r="D23" s="185"/>
      <c r="E23" s="186"/>
      <c r="F23" s="184" t="s">
        <v>13</v>
      </c>
      <c r="G23" s="185"/>
      <c r="H23" s="185"/>
      <c r="I23" s="185"/>
    </row>
    <row r="24" spans="1:9" ht="38.25" x14ac:dyDescent="0.2">
      <c r="A24" s="55" t="s">
        <v>14</v>
      </c>
      <c r="B24" s="4" t="s">
        <v>15</v>
      </c>
      <c r="C24" s="4" t="s">
        <v>16</v>
      </c>
      <c r="D24" s="4" t="s">
        <v>17</v>
      </c>
      <c r="E24" s="55" t="s">
        <v>2</v>
      </c>
      <c r="F24" s="4" t="s">
        <v>15</v>
      </c>
      <c r="G24" s="4" t="s">
        <v>16</v>
      </c>
      <c r="H24" s="4" t="s">
        <v>17</v>
      </c>
      <c r="I24" s="4" t="s">
        <v>2</v>
      </c>
    </row>
    <row r="25" spans="1:9" x14ac:dyDescent="0.2">
      <c r="A25" s="70" t="s">
        <v>18</v>
      </c>
      <c r="B25" s="5">
        <v>483.5</v>
      </c>
      <c r="C25" s="5">
        <v>67.25</v>
      </c>
      <c r="D25" s="5" t="s">
        <v>19</v>
      </c>
      <c r="E25" s="56">
        <v>549.5</v>
      </c>
      <c r="F25" s="5" t="s">
        <v>78</v>
      </c>
      <c r="G25" s="5">
        <v>809</v>
      </c>
      <c r="H25" s="5"/>
      <c r="I25" s="6">
        <v>6608</v>
      </c>
    </row>
    <row r="26" spans="1:9" x14ac:dyDescent="0.2">
      <c r="A26" s="71" t="s">
        <v>20</v>
      </c>
      <c r="B26" s="7">
        <v>483.5</v>
      </c>
      <c r="C26" s="7">
        <v>67.25</v>
      </c>
      <c r="D26" s="7">
        <v>72.25</v>
      </c>
      <c r="E26" s="57">
        <v>623</v>
      </c>
      <c r="F26" s="8">
        <v>5799</v>
      </c>
      <c r="G26" s="7">
        <v>80900</v>
      </c>
      <c r="H26" s="7">
        <v>865</v>
      </c>
      <c r="I26" s="8">
        <v>7473</v>
      </c>
    </row>
    <row r="27" spans="1:9" x14ac:dyDescent="0.2">
      <c r="A27" s="70" t="s">
        <v>21</v>
      </c>
      <c r="B27" s="5">
        <v>483.5</v>
      </c>
      <c r="C27" s="5">
        <v>67.25</v>
      </c>
      <c r="D27" s="5">
        <v>35</v>
      </c>
      <c r="E27" s="56">
        <v>585.75</v>
      </c>
      <c r="F27" s="6">
        <v>5799</v>
      </c>
      <c r="G27" s="5">
        <v>809</v>
      </c>
      <c r="H27" s="5">
        <v>420</v>
      </c>
      <c r="I27" s="6">
        <v>7028</v>
      </c>
    </row>
    <row r="28" spans="1:9" x14ac:dyDescent="0.2">
      <c r="A28" s="71" t="s">
        <v>22</v>
      </c>
      <c r="B28" s="7">
        <v>483.5</v>
      </c>
      <c r="C28" s="7">
        <v>67.25</v>
      </c>
      <c r="D28" s="7">
        <v>17</v>
      </c>
      <c r="E28" s="57">
        <v>567.75</v>
      </c>
      <c r="F28" s="8">
        <v>5799</v>
      </c>
      <c r="G28" s="7">
        <v>809</v>
      </c>
      <c r="H28" s="7">
        <v>203</v>
      </c>
      <c r="I28" s="8">
        <v>6811</v>
      </c>
    </row>
    <row r="29" spans="1:9" x14ac:dyDescent="0.2">
      <c r="A29" s="70" t="s">
        <v>23</v>
      </c>
      <c r="B29" s="5">
        <v>483.5</v>
      </c>
      <c r="C29" s="5">
        <v>67.25</v>
      </c>
      <c r="D29" s="5">
        <v>22.25</v>
      </c>
      <c r="E29" s="56">
        <v>573</v>
      </c>
      <c r="F29" s="6">
        <v>5799</v>
      </c>
      <c r="G29" s="5">
        <v>809</v>
      </c>
      <c r="H29" s="5">
        <v>265</v>
      </c>
      <c r="I29" s="6">
        <v>6873</v>
      </c>
    </row>
    <row r="30" spans="1:9" x14ac:dyDescent="0.2">
      <c r="A30" s="71" t="s">
        <v>24</v>
      </c>
      <c r="B30" s="7">
        <v>483.5</v>
      </c>
      <c r="C30" s="7">
        <v>67.25</v>
      </c>
      <c r="D30" s="7">
        <v>16.75</v>
      </c>
      <c r="E30" s="57">
        <v>567.5</v>
      </c>
      <c r="F30" s="8">
        <v>5799</v>
      </c>
      <c r="G30" s="7">
        <v>809</v>
      </c>
      <c r="H30" s="7">
        <v>200</v>
      </c>
      <c r="I30" s="8">
        <v>6808</v>
      </c>
    </row>
    <row r="31" spans="1:9" x14ac:dyDescent="0.2">
      <c r="A31" s="70" t="s">
        <v>25</v>
      </c>
      <c r="B31" s="5">
        <v>483.5</v>
      </c>
      <c r="C31" s="5">
        <v>67.25</v>
      </c>
      <c r="D31" s="5">
        <v>39.25</v>
      </c>
      <c r="E31" s="56">
        <v>590</v>
      </c>
      <c r="F31" s="6">
        <v>5799</v>
      </c>
      <c r="G31" s="5">
        <v>809</v>
      </c>
      <c r="H31" s="5">
        <v>470</v>
      </c>
      <c r="I31" s="6">
        <v>7078</v>
      </c>
    </row>
    <row r="32" spans="1:9" x14ac:dyDescent="0.2">
      <c r="A32" s="71" t="s">
        <v>26</v>
      </c>
      <c r="B32" s="7">
        <v>483.5</v>
      </c>
      <c r="C32" s="7">
        <v>67.25</v>
      </c>
      <c r="D32" s="7">
        <v>50.25</v>
      </c>
      <c r="E32" s="57">
        <v>601</v>
      </c>
      <c r="F32" s="8">
        <v>5799</v>
      </c>
      <c r="G32" s="7">
        <v>809</v>
      </c>
      <c r="H32" s="7">
        <v>600</v>
      </c>
      <c r="I32" s="8">
        <v>7208</v>
      </c>
    </row>
    <row r="33" spans="1:9" x14ac:dyDescent="0.2">
      <c r="A33" s="70" t="s">
        <v>27</v>
      </c>
      <c r="B33" s="5">
        <v>483.5</v>
      </c>
      <c r="C33" s="5">
        <v>67.25</v>
      </c>
      <c r="D33" s="5">
        <v>47.75</v>
      </c>
      <c r="E33" s="56">
        <v>598.5</v>
      </c>
      <c r="F33" s="6">
        <v>5799</v>
      </c>
      <c r="G33" s="5">
        <v>809</v>
      </c>
      <c r="H33" s="5">
        <v>570</v>
      </c>
      <c r="I33" s="6">
        <v>7178</v>
      </c>
    </row>
    <row r="34" spans="1:9" x14ac:dyDescent="0.2">
      <c r="A34" s="71" t="s">
        <v>28</v>
      </c>
      <c r="B34" s="7">
        <v>483.5</v>
      </c>
      <c r="C34" s="7">
        <v>67.25</v>
      </c>
      <c r="D34" s="7">
        <v>73.5</v>
      </c>
      <c r="E34" s="57">
        <v>624.25</v>
      </c>
      <c r="F34" s="8">
        <v>5799</v>
      </c>
      <c r="G34" s="7">
        <v>809</v>
      </c>
      <c r="H34" s="7">
        <v>880</v>
      </c>
      <c r="I34" s="8">
        <v>7488</v>
      </c>
    </row>
    <row r="35" spans="1:9" x14ac:dyDescent="0.2">
      <c r="A35" s="70" t="s">
        <v>29</v>
      </c>
      <c r="B35" s="5">
        <v>483.5</v>
      </c>
      <c r="C35" s="5">
        <v>67.25</v>
      </c>
      <c r="D35" s="5">
        <v>14.75</v>
      </c>
      <c r="E35" s="56">
        <v>565.5</v>
      </c>
      <c r="F35" s="6">
        <v>5799</v>
      </c>
      <c r="G35" s="5">
        <v>809</v>
      </c>
      <c r="H35" s="5">
        <v>175</v>
      </c>
      <c r="I35" s="6">
        <v>6783</v>
      </c>
    </row>
    <row r="36" spans="1:9" x14ac:dyDescent="0.2">
      <c r="A36" s="71" t="s">
        <v>30</v>
      </c>
      <c r="B36" s="7">
        <v>483.5</v>
      </c>
      <c r="C36" s="7">
        <v>67.25</v>
      </c>
      <c r="D36" s="7">
        <v>18.25</v>
      </c>
      <c r="E36" s="57">
        <v>569</v>
      </c>
      <c r="F36" s="8">
        <v>5799</v>
      </c>
      <c r="G36" s="7">
        <v>809</v>
      </c>
      <c r="H36" s="7">
        <v>218</v>
      </c>
      <c r="I36" s="8">
        <v>6826</v>
      </c>
    </row>
    <row r="37" spans="1:9" x14ac:dyDescent="0.2">
      <c r="A37" s="70" t="s">
        <v>31</v>
      </c>
      <c r="B37" s="5">
        <v>483.5</v>
      </c>
      <c r="C37" s="5">
        <v>67.25</v>
      </c>
      <c r="D37" s="5" t="s">
        <v>19</v>
      </c>
      <c r="E37" s="56">
        <v>549.5</v>
      </c>
      <c r="F37" s="6">
        <v>5799</v>
      </c>
      <c r="G37" s="5">
        <v>809</v>
      </c>
      <c r="H37" s="5" t="s">
        <v>19</v>
      </c>
      <c r="I37" s="6">
        <v>6608</v>
      </c>
    </row>
    <row r="38" spans="1:9" x14ac:dyDescent="0.2">
      <c r="A38" s="71" t="s">
        <v>32</v>
      </c>
      <c r="B38" s="7">
        <v>483.5</v>
      </c>
      <c r="C38" s="7">
        <v>67.25</v>
      </c>
      <c r="D38" s="7" t="s">
        <v>19</v>
      </c>
      <c r="E38" s="57">
        <v>549.5</v>
      </c>
      <c r="F38" s="8">
        <v>5799</v>
      </c>
      <c r="G38" s="7">
        <v>809</v>
      </c>
      <c r="H38" s="7" t="s">
        <v>19</v>
      </c>
      <c r="I38" s="8">
        <v>6608</v>
      </c>
    </row>
    <row r="39" spans="1:9" x14ac:dyDescent="0.2">
      <c r="A39" s="70" t="s">
        <v>33</v>
      </c>
      <c r="B39" s="5">
        <v>483.5</v>
      </c>
      <c r="C39" s="5">
        <v>67.25</v>
      </c>
      <c r="D39" s="9" t="s">
        <v>34</v>
      </c>
      <c r="E39" s="56">
        <v>549.75</v>
      </c>
      <c r="F39" s="6">
        <v>5799</v>
      </c>
      <c r="G39" s="5">
        <v>809</v>
      </c>
      <c r="H39" s="9" t="s">
        <v>34</v>
      </c>
      <c r="I39" s="6">
        <v>6608</v>
      </c>
    </row>
    <row r="40" spans="1:9" x14ac:dyDescent="0.2">
      <c r="A40" s="72"/>
    </row>
    <row r="41" spans="1:9" ht="23.25" x14ac:dyDescent="0.2">
      <c r="A41" s="69" t="s">
        <v>36</v>
      </c>
      <c r="B41"/>
      <c r="C41"/>
      <c r="D41"/>
      <c r="E41" s="59"/>
      <c r="F41"/>
      <c r="G41"/>
      <c r="H41"/>
      <c r="I41"/>
    </row>
    <row r="42" spans="1:9" ht="12.75" customHeight="1" x14ac:dyDescent="0.2">
      <c r="A42" s="73"/>
      <c r="B42" s="185" t="s">
        <v>12</v>
      </c>
      <c r="C42" s="185"/>
      <c r="D42" s="185"/>
      <c r="E42" s="186"/>
      <c r="F42" s="184" t="s">
        <v>13</v>
      </c>
      <c r="G42" s="185"/>
      <c r="H42" s="185"/>
      <c r="I42" s="185"/>
    </row>
    <row r="43" spans="1:9" ht="38.25" x14ac:dyDescent="0.2">
      <c r="A43" s="55" t="s">
        <v>14</v>
      </c>
      <c r="B43" s="4" t="s">
        <v>15</v>
      </c>
      <c r="C43" s="4" t="s">
        <v>16</v>
      </c>
      <c r="D43" s="4" t="s">
        <v>17</v>
      </c>
      <c r="E43" s="55" t="s">
        <v>2</v>
      </c>
      <c r="F43" s="4" t="s">
        <v>15</v>
      </c>
      <c r="G43" s="4" t="s">
        <v>16</v>
      </c>
      <c r="H43" s="4" t="s">
        <v>17</v>
      </c>
      <c r="I43" s="4" t="s">
        <v>2</v>
      </c>
    </row>
    <row r="44" spans="1:9" x14ac:dyDescent="0.2">
      <c r="A44" s="70" t="s">
        <v>18</v>
      </c>
      <c r="B44" s="5">
        <v>782.5</v>
      </c>
      <c r="C44" s="5">
        <v>67.25</v>
      </c>
      <c r="D44" s="5" t="s">
        <v>19</v>
      </c>
      <c r="E44" s="56">
        <v>849.75</v>
      </c>
      <c r="F44" s="6">
        <v>9386</v>
      </c>
      <c r="G44" s="5">
        <v>809</v>
      </c>
      <c r="H44" s="5" t="s">
        <v>19</v>
      </c>
      <c r="I44" s="6">
        <v>10195</v>
      </c>
    </row>
    <row r="45" spans="1:9" x14ac:dyDescent="0.2">
      <c r="A45" s="71" t="s">
        <v>20</v>
      </c>
      <c r="B45" s="7">
        <v>782.5</v>
      </c>
      <c r="C45" s="7">
        <v>67.25</v>
      </c>
      <c r="D45" s="7">
        <v>74</v>
      </c>
      <c r="E45" s="57">
        <v>923.75</v>
      </c>
      <c r="F45" s="8">
        <v>9386</v>
      </c>
      <c r="G45" s="7">
        <v>809</v>
      </c>
      <c r="H45" s="7">
        <v>887</v>
      </c>
      <c r="I45" s="8">
        <v>11082</v>
      </c>
    </row>
    <row r="46" spans="1:9" x14ac:dyDescent="0.2">
      <c r="A46" s="70" t="s">
        <v>21</v>
      </c>
      <c r="B46" s="5">
        <v>782.5</v>
      </c>
      <c r="C46" s="5">
        <v>67.25</v>
      </c>
      <c r="D46" s="5">
        <v>36</v>
      </c>
      <c r="E46" s="56">
        <v>885.75</v>
      </c>
      <c r="F46" s="6">
        <v>9386</v>
      </c>
      <c r="G46" s="5">
        <v>809</v>
      </c>
      <c r="H46" s="5">
        <v>430</v>
      </c>
      <c r="I46" s="6">
        <v>10625</v>
      </c>
    </row>
    <row r="47" spans="1:9" x14ac:dyDescent="0.2">
      <c r="A47" s="71" t="s">
        <v>22</v>
      </c>
      <c r="B47" s="7">
        <v>782.5</v>
      </c>
      <c r="C47" s="7">
        <v>67.25</v>
      </c>
      <c r="D47" s="7">
        <v>17.5</v>
      </c>
      <c r="E47" s="57">
        <v>867.25</v>
      </c>
      <c r="F47" s="8">
        <v>9386</v>
      </c>
      <c r="G47" s="7">
        <v>809</v>
      </c>
      <c r="H47" s="7">
        <v>208</v>
      </c>
      <c r="I47" s="8">
        <v>10403</v>
      </c>
    </row>
    <row r="48" spans="1:9" x14ac:dyDescent="0.2">
      <c r="A48" s="70" t="s">
        <v>23</v>
      </c>
      <c r="B48" s="5">
        <v>782.5</v>
      </c>
      <c r="C48" s="5">
        <v>67.25</v>
      </c>
      <c r="D48" s="5">
        <v>22.75</v>
      </c>
      <c r="E48" s="56">
        <v>872.5</v>
      </c>
      <c r="F48" s="6">
        <v>9386</v>
      </c>
      <c r="G48" s="5">
        <v>809</v>
      </c>
      <c r="H48" s="5">
        <v>272</v>
      </c>
      <c r="I48" s="6">
        <v>10467</v>
      </c>
    </row>
    <row r="49" spans="1:9" x14ac:dyDescent="0.2">
      <c r="A49" s="71" t="s">
        <v>24</v>
      </c>
      <c r="B49" s="7">
        <v>782.5</v>
      </c>
      <c r="C49" s="7">
        <v>67.25</v>
      </c>
      <c r="D49" s="7">
        <v>16.75</v>
      </c>
      <c r="E49" s="57">
        <v>866.5</v>
      </c>
      <c r="F49" s="8">
        <v>9386</v>
      </c>
      <c r="G49" s="7">
        <v>809</v>
      </c>
      <c r="H49" s="7">
        <v>200</v>
      </c>
      <c r="I49" s="8">
        <v>10395</v>
      </c>
    </row>
    <row r="50" spans="1:9" x14ac:dyDescent="0.2">
      <c r="A50" s="70" t="s">
        <v>25</v>
      </c>
      <c r="B50" s="5">
        <v>782.5</v>
      </c>
      <c r="C50" s="5">
        <v>67.25</v>
      </c>
      <c r="D50" s="5">
        <v>40.25</v>
      </c>
      <c r="E50" s="56">
        <v>890</v>
      </c>
      <c r="F50" s="6">
        <v>9386</v>
      </c>
      <c r="G50" s="5">
        <v>809</v>
      </c>
      <c r="H50" s="5">
        <v>482</v>
      </c>
      <c r="I50" s="6">
        <v>10677</v>
      </c>
    </row>
    <row r="51" spans="1:9" x14ac:dyDescent="0.2">
      <c r="A51" s="71" t="s">
        <v>26</v>
      </c>
      <c r="B51" s="7">
        <v>782.5</v>
      </c>
      <c r="C51" s="7">
        <v>67.25</v>
      </c>
      <c r="D51" s="7">
        <v>51.25</v>
      </c>
      <c r="E51" s="57">
        <v>901</v>
      </c>
      <c r="F51" s="8">
        <v>9386</v>
      </c>
      <c r="G51" s="7">
        <v>809</v>
      </c>
      <c r="H51" s="7">
        <v>614</v>
      </c>
      <c r="I51" s="8">
        <v>10809</v>
      </c>
    </row>
    <row r="52" spans="1:9" x14ac:dyDescent="0.2">
      <c r="A52" s="70" t="s">
        <v>27</v>
      </c>
      <c r="B52" s="5">
        <v>782.5</v>
      </c>
      <c r="C52" s="5">
        <v>67.25</v>
      </c>
      <c r="D52" s="5">
        <v>48.75</v>
      </c>
      <c r="E52" s="56">
        <v>898.5</v>
      </c>
      <c r="F52" s="6">
        <v>9386</v>
      </c>
      <c r="G52" s="5">
        <v>809</v>
      </c>
      <c r="H52" s="5">
        <v>584</v>
      </c>
      <c r="I52" s="6">
        <v>10779</v>
      </c>
    </row>
    <row r="53" spans="1:9" x14ac:dyDescent="0.2">
      <c r="A53" s="71" t="s">
        <v>28</v>
      </c>
      <c r="B53" s="7">
        <v>782.5</v>
      </c>
      <c r="C53" s="7">
        <v>67.25</v>
      </c>
      <c r="D53" s="7">
        <v>75.25</v>
      </c>
      <c r="E53" s="57">
        <v>925</v>
      </c>
      <c r="F53" s="8">
        <v>9386</v>
      </c>
      <c r="G53" s="7">
        <v>809</v>
      </c>
      <c r="H53" s="7">
        <v>901</v>
      </c>
      <c r="I53" s="8">
        <v>11096</v>
      </c>
    </row>
    <row r="54" spans="1:9" x14ac:dyDescent="0.2">
      <c r="A54" s="70" t="s">
        <v>29</v>
      </c>
      <c r="B54" s="5">
        <v>782.5</v>
      </c>
      <c r="C54" s="5">
        <v>67.25</v>
      </c>
      <c r="D54" s="5">
        <v>12.5</v>
      </c>
      <c r="E54" s="56">
        <v>862.25</v>
      </c>
      <c r="F54" s="6">
        <v>9386</v>
      </c>
      <c r="G54" s="5">
        <v>809</v>
      </c>
      <c r="H54" s="5">
        <v>150</v>
      </c>
      <c r="I54" s="6">
        <v>10345</v>
      </c>
    </row>
    <row r="55" spans="1:9" x14ac:dyDescent="0.2">
      <c r="A55" s="71" t="s">
        <v>30</v>
      </c>
      <c r="B55" s="7">
        <v>782.5</v>
      </c>
      <c r="C55" s="7">
        <v>67.25</v>
      </c>
      <c r="D55" s="7">
        <v>19.5</v>
      </c>
      <c r="E55" s="57">
        <v>869.25</v>
      </c>
      <c r="F55" s="8">
        <v>9386</v>
      </c>
      <c r="G55" s="7">
        <v>809</v>
      </c>
      <c r="H55" s="7">
        <v>232</v>
      </c>
      <c r="I55" s="8">
        <v>10427</v>
      </c>
    </row>
    <row r="56" spans="1:9" x14ac:dyDescent="0.2">
      <c r="A56" s="70" t="s">
        <v>31</v>
      </c>
      <c r="B56" s="5">
        <v>782.5</v>
      </c>
      <c r="C56" s="5">
        <v>67.25</v>
      </c>
      <c r="D56" s="5" t="s">
        <v>19</v>
      </c>
      <c r="E56" s="56">
        <v>849.75</v>
      </c>
      <c r="F56" s="6">
        <v>9386</v>
      </c>
      <c r="G56" s="5">
        <v>809</v>
      </c>
      <c r="H56" s="5" t="s">
        <v>19</v>
      </c>
      <c r="I56" s="6">
        <v>10195</v>
      </c>
    </row>
    <row r="57" spans="1:9" x14ac:dyDescent="0.2">
      <c r="A57" s="71" t="s">
        <v>32</v>
      </c>
      <c r="B57" s="7">
        <v>782.5</v>
      </c>
      <c r="C57" s="7">
        <v>67.25</v>
      </c>
      <c r="D57" s="7" t="s">
        <v>19</v>
      </c>
      <c r="E57" s="57">
        <v>849.75</v>
      </c>
      <c r="F57" s="8">
        <v>9386</v>
      </c>
      <c r="G57" s="7">
        <v>809</v>
      </c>
      <c r="H57" s="7" t="s">
        <v>19</v>
      </c>
      <c r="I57" s="8">
        <v>10195</v>
      </c>
    </row>
    <row r="58" spans="1:9" x14ac:dyDescent="0.2">
      <c r="A58" s="70" t="s">
        <v>33</v>
      </c>
      <c r="B58" s="5">
        <v>782.5</v>
      </c>
      <c r="C58" s="5">
        <v>67.25</v>
      </c>
      <c r="D58" s="9" t="s">
        <v>34</v>
      </c>
      <c r="E58" s="56">
        <v>849.75</v>
      </c>
      <c r="F58" s="6">
        <v>9386</v>
      </c>
      <c r="G58" s="5">
        <v>809</v>
      </c>
      <c r="H58" s="9" t="s">
        <v>34</v>
      </c>
      <c r="I58" s="6">
        <v>10195</v>
      </c>
    </row>
    <row r="59" spans="1:9" ht="13.5" thickBot="1" x14ac:dyDescent="0.25">
      <c r="E59" s="74"/>
      <c r="F59" s="74"/>
    </row>
    <row r="60" spans="1:9" x14ac:dyDescent="0.2">
      <c r="A60" s="29" t="s">
        <v>79</v>
      </c>
      <c r="E60" s="74"/>
    </row>
    <row r="61" spans="1:9" x14ac:dyDescent="0.2">
      <c r="A61" s="30" t="s">
        <v>80</v>
      </c>
      <c r="E61" s="74"/>
    </row>
    <row r="62" spans="1:9" x14ac:dyDescent="0.2">
      <c r="A62" s="30" t="s">
        <v>81</v>
      </c>
      <c r="E62" s="74"/>
    </row>
    <row r="63" spans="1:9" x14ac:dyDescent="0.2">
      <c r="A63" s="30" t="s">
        <v>82</v>
      </c>
      <c r="E63" s="74"/>
    </row>
    <row r="64" spans="1:9" ht="13.5" thickBot="1" x14ac:dyDescent="0.25">
      <c r="A64" s="31" t="s">
        <v>83</v>
      </c>
      <c r="E64" s="74"/>
    </row>
    <row r="65" spans="5:5" x14ac:dyDescent="0.2">
      <c r="E65" s="74"/>
    </row>
    <row r="66" spans="5:5" x14ac:dyDescent="0.2">
      <c r="E66" s="74"/>
    </row>
    <row r="67" spans="5:5" x14ac:dyDescent="0.2">
      <c r="E67" s="74"/>
    </row>
    <row r="68" spans="5:5" x14ac:dyDescent="0.2">
      <c r="E68" s="74"/>
    </row>
    <row r="69" spans="5:5" x14ac:dyDescent="0.2">
      <c r="E69" s="74"/>
    </row>
    <row r="70" spans="5:5" x14ac:dyDescent="0.2">
      <c r="E70" s="74"/>
    </row>
    <row r="71" spans="5:5" x14ac:dyDescent="0.2">
      <c r="E71" s="74"/>
    </row>
    <row r="72" spans="5:5" x14ac:dyDescent="0.2">
      <c r="E72" s="74"/>
    </row>
    <row r="73" spans="5:5" x14ac:dyDescent="0.2">
      <c r="E73" s="74"/>
    </row>
    <row r="74" spans="5:5" x14ac:dyDescent="0.2">
      <c r="E74" s="74"/>
    </row>
    <row r="75" spans="5:5" x14ac:dyDescent="0.2">
      <c r="E75" s="74"/>
    </row>
    <row r="76" spans="5:5" x14ac:dyDescent="0.2">
      <c r="E76" s="74"/>
    </row>
    <row r="77" spans="5:5" x14ac:dyDescent="0.2">
      <c r="E77" s="74"/>
    </row>
    <row r="78" spans="5:5" x14ac:dyDescent="0.2">
      <c r="E78" s="74"/>
    </row>
    <row r="79" spans="5:5" x14ac:dyDescent="0.2">
      <c r="E79" s="74"/>
    </row>
    <row r="80" spans="5:5" x14ac:dyDescent="0.2">
      <c r="E80" s="74"/>
    </row>
    <row r="81" spans="5:5" x14ac:dyDescent="0.2">
      <c r="E81" s="74"/>
    </row>
    <row r="82" spans="5:5" x14ac:dyDescent="0.2">
      <c r="E82" s="74"/>
    </row>
    <row r="83" spans="5:5" x14ac:dyDescent="0.2">
      <c r="E83" s="74"/>
    </row>
    <row r="84" spans="5:5" x14ac:dyDescent="0.2">
      <c r="E84" s="74"/>
    </row>
    <row r="85" spans="5:5" x14ac:dyDescent="0.2">
      <c r="E85" s="74"/>
    </row>
    <row r="86" spans="5:5" x14ac:dyDescent="0.2">
      <c r="E86" s="74"/>
    </row>
    <row r="87" spans="5:5" x14ac:dyDescent="0.2">
      <c r="E87" s="74"/>
    </row>
    <row r="88" spans="5:5" x14ac:dyDescent="0.2">
      <c r="E88" s="74"/>
    </row>
    <row r="89" spans="5:5" x14ac:dyDescent="0.2">
      <c r="E89" s="74"/>
    </row>
    <row r="90" spans="5:5" x14ac:dyDescent="0.2">
      <c r="E90" s="74"/>
    </row>
    <row r="91" spans="5:5" x14ac:dyDescent="0.2">
      <c r="E91" s="74"/>
    </row>
    <row r="92" spans="5:5" x14ac:dyDescent="0.2">
      <c r="E92" s="74"/>
    </row>
    <row r="93" spans="5:5" x14ac:dyDescent="0.2">
      <c r="E93" s="74"/>
    </row>
    <row r="94" spans="5:5" x14ac:dyDescent="0.2">
      <c r="E94" s="74"/>
    </row>
    <row r="95" spans="5:5" x14ac:dyDescent="0.2">
      <c r="E95" s="74"/>
    </row>
    <row r="96" spans="5:5" x14ac:dyDescent="0.2">
      <c r="E96" s="74"/>
    </row>
    <row r="97" spans="5:5" x14ac:dyDescent="0.2">
      <c r="E97" s="74"/>
    </row>
    <row r="98" spans="5:5" x14ac:dyDescent="0.2">
      <c r="E98" s="74"/>
    </row>
    <row r="99" spans="5:5" x14ac:dyDescent="0.2">
      <c r="E99" s="74"/>
    </row>
    <row r="100" spans="5:5" x14ac:dyDescent="0.2">
      <c r="E100" s="74"/>
    </row>
    <row r="101" spans="5:5" x14ac:dyDescent="0.2">
      <c r="E101" s="74"/>
    </row>
    <row r="102" spans="5:5" x14ac:dyDescent="0.2">
      <c r="E102" s="74"/>
    </row>
    <row r="103" spans="5:5" x14ac:dyDescent="0.2">
      <c r="E103" s="74"/>
    </row>
    <row r="104" spans="5:5" x14ac:dyDescent="0.2">
      <c r="E104" s="74"/>
    </row>
    <row r="105" spans="5:5" x14ac:dyDescent="0.2">
      <c r="E105" s="74"/>
    </row>
    <row r="106" spans="5:5" x14ac:dyDescent="0.2">
      <c r="E106" s="74"/>
    </row>
    <row r="107" spans="5:5" x14ac:dyDescent="0.2">
      <c r="E107" s="74"/>
    </row>
    <row r="108" spans="5:5" x14ac:dyDescent="0.2">
      <c r="E108" s="74"/>
    </row>
    <row r="109" spans="5:5" x14ac:dyDescent="0.2">
      <c r="E109" s="74"/>
    </row>
    <row r="110" spans="5:5" x14ac:dyDescent="0.2">
      <c r="E110" s="74"/>
    </row>
    <row r="111" spans="5:5" x14ac:dyDescent="0.2">
      <c r="E111" s="74"/>
    </row>
    <row r="112" spans="5:5" x14ac:dyDescent="0.2">
      <c r="E112" s="74"/>
    </row>
    <row r="113" spans="5:5" x14ac:dyDescent="0.2">
      <c r="E113" s="74"/>
    </row>
    <row r="114" spans="5:5" x14ac:dyDescent="0.2">
      <c r="E114" s="74"/>
    </row>
    <row r="115" spans="5:5" x14ac:dyDescent="0.2">
      <c r="E115" s="74"/>
    </row>
    <row r="116" spans="5:5" x14ac:dyDescent="0.2">
      <c r="E116" s="74"/>
    </row>
    <row r="117" spans="5:5" x14ac:dyDescent="0.2">
      <c r="E117" s="74"/>
    </row>
    <row r="118" spans="5:5" x14ac:dyDescent="0.2">
      <c r="E118" s="74"/>
    </row>
    <row r="119" spans="5:5" x14ac:dyDescent="0.2">
      <c r="E119" s="74"/>
    </row>
    <row r="120" spans="5:5" x14ac:dyDescent="0.2">
      <c r="E120" s="74"/>
    </row>
    <row r="121" spans="5:5" x14ac:dyDescent="0.2">
      <c r="E121" s="74"/>
    </row>
    <row r="122" spans="5:5" x14ac:dyDescent="0.2">
      <c r="E122" s="74"/>
    </row>
    <row r="123" spans="5:5" x14ac:dyDescent="0.2">
      <c r="E123" s="74"/>
    </row>
    <row r="124" spans="5:5" x14ac:dyDescent="0.2">
      <c r="E124" s="74"/>
    </row>
    <row r="125" spans="5:5" x14ac:dyDescent="0.2">
      <c r="E125" s="74"/>
    </row>
    <row r="126" spans="5:5" x14ac:dyDescent="0.2">
      <c r="E126" s="74"/>
    </row>
    <row r="127" spans="5:5" x14ac:dyDescent="0.2">
      <c r="E127" s="74"/>
    </row>
    <row r="128" spans="5:5" x14ac:dyDescent="0.2">
      <c r="E128" s="74"/>
    </row>
    <row r="129" spans="5:5" x14ac:dyDescent="0.2">
      <c r="E129" s="74"/>
    </row>
    <row r="130" spans="5:5" x14ac:dyDescent="0.2">
      <c r="E130" s="74"/>
    </row>
    <row r="131" spans="5:5" x14ac:dyDescent="0.2">
      <c r="E131" s="74"/>
    </row>
    <row r="132" spans="5:5" x14ac:dyDescent="0.2">
      <c r="E132" s="74"/>
    </row>
    <row r="133" spans="5:5" x14ac:dyDescent="0.2">
      <c r="E133" s="74"/>
    </row>
    <row r="134" spans="5:5" x14ac:dyDescent="0.2">
      <c r="E134" s="74"/>
    </row>
    <row r="135" spans="5:5" x14ac:dyDescent="0.2">
      <c r="E135" s="74"/>
    </row>
    <row r="136" spans="5:5" x14ac:dyDescent="0.2">
      <c r="E136" s="74"/>
    </row>
    <row r="137" spans="5:5" x14ac:dyDescent="0.2">
      <c r="E137" s="74"/>
    </row>
    <row r="138" spans="5:5" x14ac:dyDescent="0.2">
      <c r="E138" s="74"/>
    </row>
    <row r="139" spans="5:5" x14ac:dyDescent="0.2">
      <c r="E139" s="74"/>
    </row>
    <row r="140" spans="5:5" x14ac:dyDescent="0.2">
      <c r="E140" s="74"/>
    </row>
    <row r="141" spans="5:5" x14ac:dyDescent="0.2">
      <c r="E141" s="74"/>
    </row>
    <row r="142" spans="5:5" x14ac:dyDescent="0.2">
      <c r="E142" s="74"/>
    </row>
    <row r="143" spans="5:5" x14ac:dyDescent="0.2">
      <c r="E143" s="74"/>
    </row>
    <row r="144" spans="5:5" x14ac:dyDescent="0.2">
      <c r="E144" s="74"/>
    </row>
    <row r="145" spans="5:5" x14ac:dyDescent="0.2">
      <c r="E145" s="74"/>
    </row>
    <row r="146" spans="5:5" x14ac:dyDescent="0.2">
      <c r="E146" s="74"/>
    </row>
    <row r="147" spans="5:5" x14ac:dyDescent="0.2">
      <c r="E147" s="74"/>
    </row>
    <row r="148" spans="5:5" x14ac:dyDescent="0.2">
      <c r="E148" s="74"/>
    </row>
    <row r="149" spans="5:5" x14ac:dyDescent="0.2">
      <c r="E149" s="74"/>
    </row>
    <row r="150" spans="5:5" x14ac:dyDescent="0.2">
      <c r="E150" s="74"/>
    </row>
    <row r="151" spans="5:5" x14ac:dyDescent="0.2">
      <c r="E151" s="74"/>
    </row>
    <row r="152" spans="5:5" x14ac:dyDescent="0.2">
      <c r="E152" s="74"/>
    </row>
    <row r="153" spans="5:5" x14ac:dyDescent="0.2">
      <c r="E153" s="74"/>
    </row>
    <row r="154" spans="5:5" x14ac:dyDescent="0.2">
      <c r="E154" s="74"/>
    </row>
    <row r="155" spans="5:5" x14ac:dyDescent="0.2">
      <c r="E155" s="74"/>
    </row>
    <row r="156" spans="5:5" x14ac:dyDescent="0.2">
      <c r="E156" s="74"/>
    </row>
    <row r="157" spans="5:5" x14ac:dyDescent="0.2">
      <c r="E157" s="74"/>
    </row>
    <row r="158" spans="5:5" x14ac:dyDescent="0.2">
      <c r="E158" s="74"/>
    </row>
    <row r="159" spans="5:5" x14ac:dyDescent="0.2">
      <c r="E159" s="74"/>
    </row>
    <row r="160" spans="5:5" x14ac:dyDescent="0.2">
      <c r="E160" s="74"/>
    </row>
    <row r="161" spans="5:5" x14ac:dyDescent="0.2">
      <c r="E161" s="74"/>
    </row>
    <row r="162" spans="5:5" x14ac:dyDescent="0.2">
      <c r="E162" s="74"/>
    </row>
    <row r="163" spans="5:5" x14ac:dyDescent="0.2">
      <c r="E163" s="74"/>
    </row>
    <row r="164" spans="5:5" x14ac:dyDescent="0.2">
      <c r="E164" s="74"/>
    </row>
    <row r="165" spans="5:5" x14ac:dyDescent="0.2">
      <c r="E165" s="74"/>
    </row>
    <row r="166" spans="5:5" x14ac:dyDescent="0.2">
      <c r="E166" s="74"/>
    </row>
    <row r="167" spans="5:5" x14ac:dyDescent="0.2">
      <c r="E167" s="74"/>
    </row>
    <row r="168" spans="5:5" x14ac:dyDescent="0.2">
      <c r="E168" s="74"/>
    </row>
    <row r="169" spans="5:5" x14ac:dyDescent="0.2">
      <c r="E169" s="74"/>
    </row>
    <row r="170" spans="5:5" x14ac:dyDescent="0.2">
      <c r="E170" s="74"/>
    </row>
    <row r="171" spans="5:5" x14ac:dyDescent="0.2">
      <c r="E171" s="74"/>
    </row>
    <row r="172" spans="5:5" x14ac:dyDescent="0.2">
      <c r="E172" s="74"/>
    </row>
    <row r="173" spans="5:5" x14ac:dyDescent="0.2">
      <c r="E173" s="74"/>
    </row>
    <row r="174" spans="5:5" x14ac:dyDescent="0.2">
      <c r="E174" s="74"/>
    </row>
    <row r="175" spans="5:5" x14ac:dyDescent="0.2">
      <c r="E175" s="74"/>
    </row>
    <row r="176" spans="5:5" x14ac:dyDescent="0.2">
      <c r="E176" s="74"/>
    </row>
    <row r="177" spans="5:5" x14ac:dyDescent="0.2">
      <c r="E177" s="74"/>
    </row>
    <row r="178" spans="5:5" x14ac:dyDescent="0.2">
      <c r="E178" s="74"/>
    </row>
    <row r="179" spans="5:5" x14ac:dyDescent="0.2">
      <c r="E179" s="74"/>
    </row>
    <row r="180" spans="5:5" x14ac:dyDescent="0.2">
      <c r="E180" s="74"/>
    </row>
    <row r="181" spans="5:5" x14ac:dyDescent="0.2">
      <c r="E181" s="74"/>
    </row>
    <row r="182" spans="5:5" x14ac:dyDescent="0.2">
      <c r="E182" s="74"/>
    </row>
    <row r="183" spans="5:5" x14ac:dyDescent="0.2">
      <c r="E183" s="74"/>
    </row>
    <row r="184" spans="5:5" x14ac:dyDescent="0.2">
      <c r="E184" s="74"/>
    </row>
    <row r="185" spans="5:5" x14ac:dyDescent="0.2">
      <c r="E185" s="74"/>
    </row>
    <row r="186" spans="5:5" x14ac:dyDescent="0.2">
      <c r="E186" s="74"/>
    </row>
    <row r="187" spans="5:5" x14ac:dyDescent="0.2">
      <c r="E187" s="74"/>
    </row>
    <row r="188" spans="5:5" x14ac:dyDescent="0.2">
      <c r="E188" s="74"/>
    </row>
    <row r="189" spans="5:5" x14ac:dyDescent="0.2">
      <c r="E189" s="74"/>
    </row>
    <row r="190" spans="5:5" x14ac:dyDescent="0.2">
      <c r="E190" s="74"/>
    </row>
    <row r="191" spans="5:5" x14ac:dyDescent="0.2">
      <c r="E191" s="74"/>
    </row>
    <row r="192" spans="5:5" x14ac:dyDescent="0.2">
      <c r="E192" s="74"/>
    </row>
    <row r="193" spans="5:5" x14ac:dyDescent="0.2">
      <c r="E193" s="74"/>
    </row>
    <row r="194" spans="5:5" x14ac:dyDescent="0.2">
      <c r="E194" s="74"/>
    </row>
    <row r="195" spans="5:5" x14ac:dyDescent="0.2">
      <c r="E195" s="74"/>
    </row>
    <row r="196" spans="5:5" x14ac:dyDescent="0.2">
      <c r="E196" s="74"/>
    </row>
    <row r="197" spans="5:5" x14ac:dyDescent="0.2">
      <c r="E197" s="74"/>
    </row>
    <row r="198" spans="5:5" x14ac:dyDescent="0.2">
      <c r="E198" s="74"/>
    </row>
    <row r="199" spans="5:5" x14ac:dyDescent="0.2">
      <c r="E199" s="74"/>
    </row>
    <row r="200" spans="5:5" x14ac:dyDescent="0.2">
      <c r="E200" s="74"/>
    </row>
    <row r="201" spans="5:5" x14ac:dyDescent="0.2">
      <c r="E201" s="74"/>
    </row>
    <row r="202" spans="5:5" x14ac:dyDescent="0.2">
      <c r="E202" s="74"/>
    </row>
    <row r="203" spans="5:5" x14ac:dyDescent="0.2">
      <c r="E203" s="74"/>
    </row>
    <row r="204" spans="5:5" x14ac:dyDescent="0.2">
      <c r="E204" s="74"/>
    </row>
    <row r="205" spans="5:5" x14ac:dyDescent="0.2">
      <c r="E205" s="74"/>
    </row>
    <row r="206" spans="5:5" x14ac:dyDescent="0.2">
      <c r="E206" s="74"/>
    </row>
    <row r="207" spans="5:5" x14ac:dyDescent="0.2">
      <c r="E207" s="74"/>
    </row>
    <row r="208" spans="5:5" x14ac:dyDescent="0.2">
      <c r="E208" s="74"/>
    </row>
    <row r="209" spans="5:5" x14ac:dyDescent="0.2">
      <c r="E209" s="74"/>
    </row>
    <row r="210" spans="5:5" x14ac:dyDescent="0.2">
      <c r="E210" s="74"/>
    </row>
    <row r="211" spans="5:5" x14ac:dyDescent="0.2">
      <c r="E211" s="74"/>
    </row>
    <row r="212" spans="5:5" x14ac:dyDescent="0.2">
      <c r="E212" s="74"/>
    </row>
    <row r="213" spans="5:5" x14ac:dyDescent="0.2">
      <c r="E213" s="74"/>
    </row>
    <row r="214" spans="5:5" x14ac:dyDescent="0.2">
      <c r="E214" s="74"/>
    </row>
    <row r="215" spans="5:5" x14ac:dyDescent="0.2">
      <c r="E215" s="74"/>
    </row>
    <row r="216" spans="5:5" x14ac:dyDescent="0.2">
      <c r="E216" s="74"/>
    </row>
    <row r="217" spans="5:5" x14ac:dyDescent="0.2">
      <c r="E217" s="74"/>
    </row>
    <row r="218" spans="5:5" x14ac:dyDescent="0.2">
      <c r="E218" s="74"/>
    </row>
    <row r="219" spans="5:5" x14ac:dyDescent="0.2">
      <c r="E219" s="74"/>
    </row>
    <row r="220" spans="5:5" x14ac:dyDescent="0.2">
      <c r="E220" s="74"/>
    </row>
    <row r="221" spans="5:5" x14ac:dyDescent="0.2">
      <c r="E221" s="74"/>
    </row>
    <row r="222" spans="5:5" x14ac:dyDescent="0.2">
      <c r="E222" s="74"/>
    </row>
    <row r="223" spans="5:5" x14ac:dyDescent="0.2">
      <c r="E223" s="74"/>
    </row>
    <row r="224" spans="5:5" x14ac:dyDescent="0.2">
      <c r="E224" s="74"/>
    </row>
    <row r="225" spans="5:5" x14ac:dyDescent="0.2">
      <c r="E225" s="74"/>
    </row>
    <row r="226" spans="5:5" x14ac:dyDescent="0.2">
      <c r="E226" s="74"/>
    </row>
    <row r="227" spans="5:5" x14ac:dyDescent="0.2">
      <c r="E227" s="74"/>
    </row>
    <row r="228" spans="5:5" x14ac:dyDescent="0.2">
      <c r="E228" s="74"/>
    </row>
    <row r="229" spans="5:5" x14ac:dyDescent="0.2">
      <c r="E229" s="74"/>
    </row>
    <row r="230" spans="5:5" x14ac:dyDescent="0.2">
      <c r="E230" s="74"/>
    </row>
    <row r="231" spans="5:5" x14ac:dyDescent="0.2">
      <c r="E231" s="74"/>
    </row>
    <row r="232" spans="5:5" x14ac:dyDescent="0.2">
      <c r="E232" s="74"/>
    </row>
    <row r="233" spans="5:5" x14ac:dyDescent="0.2">
      <c r="E233" s="74"/>
    </row>
    <row r="234" spans="5:5" x14ac:dyDescent="0.2">
      <c r="E234" s="74"/>
    </row>
    <row r="235" spans="5:5" x14ac:dyDescent="0.2">
      <c r="E235" s="74"/>
    </row>
    <row r="236" spans="5:5" x14ac:dyDescent="0.2">
      <c r="E236" s="74"/>
    </row>
    <row r="237" spans="5:5" x14ac:dyDescent="0.2">
      <c r="E237" s="74"/>
    </row>
    <row r="238" spans="5:5" x14ac:dyDescent="0.2">
      <c r="E238" s="74"/>
    </row>
    <row r="239" spans="5:5" x14ac:dyDescent="0.2">
      <c r="E239" s="74"/>
    </row>
    <row r="240" spans="5:5" x14ac:dyDescent="0.2">
      <c r="E240" s="74"/>
    </row>
    <row r="241" spans="5:5" x14ac:dyDescent="0.2">
      <c r="E241" s="74"/>
    </row>
    <row r="242" spans="5:5" x14ac:dyDescent="0.2">
      <c r="E242" s="74"/>
    </row>
    <row r="243" spans="5:5" x14ac:dyDescent="0.2">
      <c r="E243" s="74"/>
    </row>
    <row r="244" spans="5:5" x14ac:dyDescent="0.2">
      <c r="E244" s="74"/>
    </row>
    <row r="245" spans="5:5" x14ac:dyDescent="0.2">
      <c r="E245" s="74"/>
    </row>
    <row r="246" spans="5:5" x14ac:dyDescent="0.2">
      <c r="E246" s="74"/>
    </row>
    <row r="247" spans="5:5" x14ac:dyDescent="0.2">
      <c r="E247" s="74"/>
    </row>
    <row r="248" spans="5:5" x14ac:dyDescent="0.2">
      <c r="E248" s="74"/>
    </row>
    <row r="249" spans="5:5" x14ac:dyDescent="0.2">
      <c r="E249" s="74"/>
    </row>
    <row r="250" spans="5:5" x14ac:dyDescent="0.2">
      <c r="E250" s="74"/>
    </row>
    <row r="251" spans="5:5" x14ac:dyDescent="0.2">
      <c r="E251" s="74"/>
    </row>
    <row r="252" spans="5:5" x14ac:dyDescent="0.2">
      <c r="E252" s="74"/>
    </row>
    <row r="253" spans="5:5" x14ac:dyDescent="0.2">
      <c r="E253" s="74"/>
    </row>
    <row r="254" spans="5:5" x14ac:dyDescent="0.2">
      <c r="E254" s="74"/>
    </row>
    <row r="255" spans="5:5" x14ac:dyDescent="0.2">
      <c r="E255" s="74"/>
    </row>
    <row r="256" spans="5:5" x14ac:dyDescent="0.2">
      <c r="E256" s="74"/>
    </row>
    <row r="257" spans="5:5" x14ac:dyDescent="0.2">
      <c r="E257" s="74"/>
    </row>
    <row r="258" spans="5:5" x14ac:dyDescent="0.2">
      <c r="E258" s="74"/>
    </row>
    <row r="259" spans="5:5" x14ac:dyDescent="0.2">
      <c r="E259" s="74"/>
    </row>
    <row r="260" spans="5:5" x14ac:dyDescent="0.2">
      <c r="E260" s="74"/>
    </row>
    <row r="261" spans="5:5" x14ac:dyDescent="0.2">
      <c r="E261" s="74"/>
    </row>
    <row r="262" spans="5:5" x14ac:dyDescent="0.2">
      <c r="E262" s="74"/>
    </row>
    <row r="263" spans="5:5" x14ac:dyDescent="0.2">
      <c r="E263" s="74"/>
    </row>
    <row r="264" spans="5:5" x14ac:dyDescent="0.2">
      <c r="E264" s="74"/>
    </row>
    <row r="265" spans="5:5" x14ac:dyDescent="0.2">
      <c r="E265" s="74"/>
    </row>
    <row r="266" spans="5:5" x14ac:dyDescent="0.2">
      <c r="E266" s="74"/>
    </row>
    <row r="267" spans="5:5" x14ac:dyDescent="0.2">
      <c r="E267" s="74"/>
    </row>
    <row r="268" spans="5:5" x14ac:dyDescent="0.2">
      <c r="E268" s="74"/>
    </row>
    <row r="269" spans="5:5" x14ac:dyDescent="0.2">
      <c r="E269" s="74"/>
    </row>
    <row r="270" spans="5:5" x14ac:dyDescent="0.2">
      <c r="E270" s="74"/>
    </row>
    <row r="271" spans="5:5" x14ac:dyDescent="0.2">
      <c r="E271" s="74"/>
    </row>
    <row r="272" spans="5:5" x14ac:dyDescent="0.2">
      <c r="E272" s="74"/>
    </row>
    <row r="273" spans="5:5" x14ac:dyDescent="0.2">
      <c r="E273" s="74"/>
    </row>
    <row r="274" spans="5:5" x14ac:dyDescent="0.2">
      <c r="E274" s="74"/>
    </row>
    <row r="275" spans="5:5" x14ac:dyDescent="0.2">
      <c r="E275" s="74"/>
    </row>
    <row r="276" spans="5:5" x14ac:dyDescent="0.2">
      <c r="E276" s="74"/>
    </row>
    <row r="277" spans="5:5" x14ac:dyDescent="0.2">
      <c r="E277" s="74"/>
    </row>
    <row r="278" spans="5:5" x14ac:dyDescent="0.2">
      <c r="E278" s="74"/>
    </row>
    <row r="279" spans="5:5" x14ac:dyDescent="0.2">
      <c r="E279" s="74"/>
    </row>
    <row r="280" spans="5:5" x14ac:dyDescent="0.2">
      <c r="E280" s="74"/>
    </row>
    <row r="281" spans="5:5" x14ac:dyDescent="0.2">
      <c r="E281" s="74"/>
    </row>
    <row r="282" spans="5:5" x14ac:dyDescent="0.2">
      <c r="E282" s="74"/>
    </row>
    <row r="283" spans="5:5" x14ac:dyDescent="0.2">
      <c r="E283" s="74"/>
    </row>
    <row r="284" spans="5:5" x14ac:dyDescent="0.2">
      <c r="E284" s="74"/>
    </row>
    <row r="285" spans="5:5" x14ac:dyDescent="0.2">
      <c r="E285" s="74"/>
    </row>
    <row r="286" spans="5:5" x14ac:dyDescent="0.2">
      <c r="E286" s="74"/>
    </row>
    <row r="287" spans="5:5" x14ac:dyDescent="0.2">
      <c r="E287" s="74"/>
    </row>
    <row r="288" spans="5:5" x14ac:dyDescent="0.2">
      <c r="E288" s="74"/>
    </row>
    <row r="289" spans="5:5" x14ac:dyDescent="0.2">
      <c r="E289" s="74"/>
    </row>
    <row r="290" spans="5:5" x14ac:dyDescent="0.2">
      <c r="E290" s="74"/>
    </row>
    <row r="291" spans="5:5" x14ac:dyDescent="0.2">
      <c r="E291" s="74"/>
    </row>
    <row r="292" spans="5:5" x14ac:dyDescent="0.2">
      <c r="E292" s="74"/>
    </row>
    <row r="293" spans="5:5" x14ac:dyDescent="0.2">
      <c r="E293" s="74"/>
    </row>
    <row r="294" spans="5:5" x14ac:dyDescent="0.2">
      <c r="E294" s="74"/>
    </row>
    <row r="295" spans="5:5" x14ac:dyDescent="0.2">
      <c r="E295" s="74"/>
    </row>
    <row r="296" spans="5:5" x14ac:dyDescent="0.2">
      <c r="E296" s="74"/>
    </row>
    <row r="297" spans="5:5" x14ac:dyDescent="0.2">
      <c r="E297" s="74"/>
    </row>
    <row r="298" spans="5:5" x14ac:dyDescent="0.2">
      <c r="E298" s="74"/>
    </row>
    <row r="299" spans="5:5" x14ac:dyDescent="0.2">
      <c r="E299" s="74"/>
    </row>
    <row r="300" spans="5:5" x14ac:dyDescent="0.2">
      <c r="E300" s="74"/>
    </row>
    <row r="301" spans="5:5" x14ac:dyDescent="0.2">
      <c r="E301" s="74"/>
    </row>
    <row r="302" spans="5:5" x14ac:dyDescent="0.2">
      <c r="E302" s="74"/>
    </row>
    <row r="303" spans="5:5" x14ac:dyDescent="0.2">
      <c r="E303" s="74"/>
    </row>
    <row r="304" spans="5:5" x14ac:dyDescent="0.2">
      <c r="E304" s="74"/>
    </row>
    <row r="305" spans="5:5" x14ac:dyDescent="0.2">
      <c r="E305" s="74"/>
    </row>
    <row r="306" spans="5:5" x14ac:dyDescent="0.2">
      <c r="E306" s="74"/>
    </row>
    <row r="307" spans="5:5" x14ac:dyDescent="0.2">
      <c r="E307" s="74"/>
    </row>
    <row r="308" spans="5:5" x14ac:dyDescent="0.2">
      <c r="E308" s="74"/>
    </row>
    <row r="309" spans="5:5" x14ac:dyDescent="0.2">
      <c r="E309" s="74"/>
    </row>
    <row r="310" spans="5:5" x14ac:dyDescent="0.2">
      <c r="E310" s="74"/>
    </row>
    <row r="311" spans="5:5" x14ac:dyDescent="0.2">
      <c r="E311" s="74"/>
    </row>
    <row r="312" spans="5:5" x14ac:dyDescent="0.2">
      <c r="E312" s="74"/>
    </row>
    <row r="313" spans="5:5" x14ac:dyDescent="0.2">
      <c r="E313" s="74"/>
    </row>
    <row r="314" spans="5:5" x14ac:dyDescent="0.2">
      <c r="E314" s="74"/>
    </row>
    <row r="315" spans="5:5" x14ac:dyDescent="0.2">
      <c r="E315" s="74"/>
    </row>
    <row r="316" spans="5:5" x14ac:dyDescent="0.2">
      <c r="E316" s="74"/>
    </row>
    <row r="317" spans="5:5" x14ac:dyDescent="0.2">
      <c r="E317" s="74"/>
    </row>
    <row r="318" spans="5:5" x14ac:dyDescent="0.2">
      <c r="E318" s="74"/>
    </row>
    <row r="319" spans="5:5" x14ac:dyDescent="0.2">
      <c r="E319" s="74"/>
    </row>
    <row r="320" spans="5:5" x14ac:dyDescent="0.2">
      <c r="E320" s="74"/>
    </row>
    <row r="321" spans="5:5" x14ac:dyDescent="0.2">
      <c r="E321" s="74"/>
    </row>
    <row r="322" spans="5:5" x14ac:dyDescent="0.2">
      <c r="E322" s="74"/>
    </row>
    <row r="323" spans="5:5" x14ac:dyDescent="0.2">
      <c r="E323" s="74"/>
    </row>
    <row r="324" spans="5:5" x14ac:dyDescent="0.2">
      <c r="E324" s="74"/>
    </row>
    <row r="325" spans="5:5" x14ac:dyDescent="0.2">
      <c r="E325" s="74"/>
    </row>
    <row r="326" spans="5:5" x14ac:dyDescent="0.2">
      <c r="E326" s="74"/>
    </row>
    <row r="327" spans="5:5" x14ac:dyDescent="0.2">
      <c r="E327" s="74"/>
    </row>
    <row r="328" spans="5:5" x14ac:dyDescent="0.2">
      <c r="E328" s="74"/>
    </row>
    <row r="329" spans="5:5" x14ac:dyDescent="0.2">
      <c r="E329" s="74"/>
    </row>
    <row r="330" spans="5:5" x14ac:dyDescent="0.2">
      <c r="E330" s="74"/>
    </row>
    <row r="331" spans="5:5" x14ac:dyDescent="0.2">
      <c r="E331" s="74"/>
    </row>
    <row r="332" spans="5:5" x14ac:dyDescent="0.2">
      <c r="E332" s="74"/>
    </row>
    <row r="333" spans="5:5" x14ac:dyDescent="0.2">
      <c r="E333" s="74"/>
    </row>
    <row r="334" spans="5:5" x14ac:dyDescent="0.2">
      <c r="E334" s="74"/>
    </row>
    <row r="335" spans="5:5" x14ac:dyDescent="0.2">
      <c r="E335" s="74"/>
    </row>
    <row r="336" spans="5:5" x14ac:dyDescent="0.2">
      <c r="E336" s="74"/>
    </row>
    <row r="337" spans="5:5" x14ac:dyDescent="0.2">
      <c r="E337" s="74"/>
    </row>
    <row r="338" spans="5:5" x14ac:dyDescent="0.2">
      <c r="E338" s="74"/>
    </row>
    <row r="339" spans="5:5" x14ac:dyDescent="0.2">
      <c r="E339" s="74"/>
    </row>
    <row r="340" spans="5:5" x14ac:dyDescent="0.2">
      <c r="E340" s="74"/>
    </row>
    <row r="341" spans="5:5" x14ac:dyDescent="0.2">
      <c r="E341" s="74"/>
    </row>
    <row r="342" spans="5:5" x14ac:dyDescent="0.2">
      <c r="E342" s="74"/>
    </row>
    <row r="343" spans="5:5" x14ac:dyDescent="0.2">
      <c r="E343" s="74"/>
    </row>
    <row r="344" spans="5:5" x14ac:dyDescent="0.2">
      <c r="E344" s="74"/>
    </row>
    <row r="345" spans="5:5" x14ac:dyDescent="0.2">
      <c r="E345" s="74"/>
    </row>
    <row r="346" spans="5:5" x14ac:dyDescent="0.2">
      <c r="E346" s="74"/>
    </row>
    <row r="347" spans="5:5" x14ac:dyDescent="0.2">
      <c r="E347" s="74"/>
    </row>
    <row r="348" spans="5:5" x14ac:dyDescent="0.2">
      <c r="E348" s="74"/>
    </row>
    <row r="349" spans="5:5" x14ac:dyDescent="0.2">
      <c r="E349" s="74"/>
    </row>
    <row r="350" spans="5:5" x14ac:dyDescent="0.2">
      <c r="E350" s="74"/>
    </row>
    <row r="351" spans="5:5" x14ac:dyDescent="0.2">
      <c r="E351" s="74"/>
    </row>
    <row r="352" spans="5:5" x14ac:dyDescent="0.2">
      <c r="E352" s="74"/>
    </row>
    <row r="353" spans="5:5" x14ac:dyDescent="0.2">
      <c r="E353" s="74"/>
    </row>
    <row r="354" spans="5:5" x14ac:dyDescent="0.2">
      <c r="E354" s="74"/>
    </row>
    <row r="355" spans="5:5" x14ac:dyDescent="0.2">
      <c r="E355" s="74"/>
    </row>
    <row r="356" spans="5:5" x14ac:dyDescent="0.2">
      <c r="E356" s="74"/>
    </row>
    <row r="357" spans="5:5" x14ac:dyDescent="0.2">
      <c r="E357" s="74"/>
    </row>
    <row r="358" spans="5:5" x14ac:dyDescent="0.2">
      <c r="E358" s="74"/>
    </row>
    <row r="359" spans="5:5" x14ac:dyDescent="0.2">
      <c r="E359" s="74"/>
    </row>
    <row r="360" spans="5:5" x14ac:dyDescent="0.2">
      <c r="E360" s="74"/>
    </row>
    <row r="361" spans="5:5" x14ac:dyDescent="0.2">
      <c r="E361" s="74"/>
    </row>
    <row r="362" spans="5:5" x14ac:dyDescent="0.2">
      <c r="E362" s="74"/>
    </row>
    <row r="363" spans="5:5" x14ac:dyDescent="0.2">
      <c r="E363" s="74"/>
    </row>
    <row r="364" spans="5:5" x14ac:dyDescent="0.2">
      <c r="E364" s="74"/>
    </row>
    <row r="365" spans="5:5" x14ac:dyDescent="0.2">
      <c r="E365" s="74"/>
    </row>
    <row r="366" spans="5:5" x14ac:dyDescent="0.2">
      <c r="E366" s="74"/>
    </row>
    <row r="367" spans="5:5" x14ac:dyDescent="0.2">
      <c r="E367" s="74"/>
    </row>
    <row r="368" spans="5:5" x14ac:dyDescent="0.2">
      <c r="E368" s="74"/>
    </row>
    <row r="369" spans="5:5" x14ac:dyDescent="0.2">
      <c r="E369" s="74"/>
    </row>
    <row r="370" spans="5:5" x14ac:dyDescent="0.2">
      <c r="E370" s="74"/>
    </row>
    <row r="371" spans="5:5" x14ac:dyDescent="0.2">
      <c r="E371" s="74"/>
    </row>
    <row r="372" spans="5:5" x14ac:dyDescent="0.2">
      <c r="E372" s="74"/>
    </row>
    <row r="373" spans="5:5" x14ac:dyDescent="0.2">
      <c r="E373" s="74"/>
    </row>
    <row r="374" spans="5:5" x14ac:dyDescent="0.2">
      <c r="E374" s="74"/>
    </row>
    <row r="375" spans="5:5" x14ac:dyDescent="0.2">
      <c r="E375" s="74"/>
    </row>
    <row r="376" spans="5:5" x14ac:dyDescent="0.2">
      <c r="E376" s="74"/>
    </row>
    <row r="377" spans="5:5" x14ac:dyDescent="0.2">
      <c r="E377" s="74"/>
    </row>
    <row r="378" spans="5:5" x14ac:dyDescent="0.2">
      <c r="E378" s="74"/>
    </row>
    <row r="379" spans="5:5" x14ac:dyDescent="0.2">
      <c r="E379" s="74"/>
    </row>
    <row r="380" spans="5:5" x14ac:dyDescent="0.2">
      <c r="E380" s="74"/>
    </row>
    <row r="381" spans="5:5" x14ac:dyDescent="0.2">
      <c r="E381" s="74"/>
    </row>
    <row r="382" spans="5:5" x14ac:dyDescent="0.2">
      <c r="E382" s="74"/>
    </row>
    <row r="383" spans="5:5" x14ac:dyDescent="0.2">
      <c r="E383" s="74"/>
    </row>
    <row r="384" spans="5:5" x14ac:dyDescent="0.2">
      <c r="E384" s="74"/>
    </row>
    <row r="385" spans="5:5" x14ac:dyDescent="0.2">
      <c r="E385" s="74"/>
    </row>
    <row r="386" spans="5:5" x14ac:dyDescent="0.2">
      <c r="E386" s="74"/>
    </row>
    <row r="387" spans="5:5" x14ac:dyDescent="0.2">
      <c r="E387" s="74"/>
    </row>
    <row r="388" spans="5:5" x14ac:dyDescent="0.2">
      <c r="E388" s="74"/>
    </row>
    <row r="389" spans="5:5" x14ac:dyDescent="0.2">
      <c r="E389" s="74"/>
    </row>
    <row r="390" spans="5:5" x14ac:dyDescent="0.2">
      <c r="E390" s="74"/>
    </row>
    <row r="391" spans="5:5" x14ac:dyDescent="0.2">
      <c r="E391" s="74"/>
    </row>
    <row r="392" spans="5:5" x14ac:dyDescent="0.2">
      <c r="E392" s="74"/>
    </row>
    <row r="393" spans="5:5" x14ac:dyDescent="0.2">
      <c r="E393" s="74"/>
    </row>
    <row r="394" spans="5:5" x14ac:dyDescent="0.2">
      <c r="E394" s="74"/>
    </row>
    <row r="395" spans="5:5" x14ac:dyDescent="0.2">
      <c r="E395" s="74"/>
    </row>
    <row r="396" spans="5:5" x14ac:dyDescent="0.2">
      <c r="E396" s="74"/>
    </row>
    <row r="397" spans="5:5" x14ac:dyDescent="0.2">
      <c r="E397" s="74"/>
    </row>
    <row r="398" spans="5:5" x14ac:dyDescent="0.2">
      <c r="E398" s="74"/>
    </row>
    <row r="399" spans="5:5" x14ac:dyDescent="0.2">
      <c r="E399" s="74"/>
    </row>
    <row r="400" spans="5:5" x14ac:dyDescent="0.2">
      <c r="E400" s="74"/>
    </row>
    <row r="401" spans="5:5" x14ac:dyDescent="0.2">
      <c r="E401" s="74"/>
    </row>
    <row r="402" spans="5:5" x14ac:dyDescent="0.2">
      <c r="E402" s="74"/>
    </row>
    <row r="403" spans="5:5" x14ac:dyDescent="0.2">
      <c r="E403" s="74"/>
    </row>
    <row r="404" spans="5:5" x14ac:dyDescent="0.2">
      <c r="E404" s="74"/>
    </row>
    <row r="405" spans="5:5" x14ac:dyDescent="0.2">
      <c r="E405" s="74"/>
    </row>
    <row r="406" spans="5:5" x14ac:dyDescent="0.2">
      <c r="E406" s="74"/>
    </row>
    <row r="407" spans="5:5" x14ac:dyDescent="0.2">
      <c r="E407" s="74"/>
    </row>
    <row r="408" spans="5:5" x14ac:dyDescent="0.2">
      <c r="E408" s="74"/>
    </row>
    <row r="409" spans="5:5" x14ac:dyDescent="0.2">
      <c r="E409" s="74"/>
    </row>
    <row r="410" spans="5:5" x14ac:dyDescent="0.2">
      <c r="E410" s="74"/>
    </row>
    <row r="411" spans="5:5" x14ac:dyDescent="0.2">
      <c r="E411" s="74"/>
    </row>
    <row r="412" spans="5:5" x14ac:dyDescent="0.2">
      <c r="E412" s="74"/>
    </row>
    <row r="413" spans="5:5" x14ac:dyDescent="0.2">
      <c r="E413" s="74"/>
    </row>
    <row r="414" spans="5:5" x14ac:dyDescent="0.2">
      <c r="E414" s="74"/>
    </row>
    <row r="415" spans="5:5" x14ac:dyDescent="0.2">
      <c r="E415" s="74"/>
    </row>
    <row r="416" spans="5:5" x14ac:dyDescent="0.2">
      <c r="E416" s="74"/>
    </row>
    <row r="417" spans="5:5" x14ac:dyDescent="0.2">
      <c r="E417" s="74"/>
    </row>
    <row r="418" spans="5:5" x14ac:dyDescent="0.2">
      <c r="E418" s="74"/>
    </row>
    <row r="419" spans="5:5" x14ac:dyDescent="0.2">
      <c r="E419" s="74"/>
    </row>
    <row r="420" spans="5:5" x14ac:dyDescent="0.2">
      <c r="E420" s="74"/>
    </row>
    <row r="421" spans="5:5" x14ac:dyDescent="0.2">
      <c r="E421" s="74"/>
    </row>
    <row r="422" spans="5:5" x14ac:dyDescent="0.2">
      <c r="E422" s="74"/>
    </row>
    <row r="423" spans="5:5" x14ac:dyDescent="0.2">
      <c r="E423" s="74"/>
    </row>
    <row r="424" spans="5:5" x14ac:dyDescent="0.2">
      <c r="E424" s="74"/>
    </row>
    <row r="425" spans="5:5" x14ac:dyDescent="0.2">
      <c r="E425" s="74"/>
    </row>
    <row r="426" spans="5:5" x14ac:dyDescent="0.2">
      <c r="E426" s="74"/>
    </row>
    <row r="427" spans="5:5" x14ac:dyDescent="0.2">
      <c r="E427" s="74"/>
    </row>
    <row r="428" spans="5:5" x14ac:dyDescent="0.2">
      <c r="E428" s="74"/>
    </row>
    <row r="429" spans="5:5" x14ac:dyDescent="0.2">
      <c r="E429" s="74"/>
    </row>
    <row r="430" spans="5:5" x14ac:dyDescent="0.2">
      <c r="E430" s="74"/>
    </row>
    <row r="431" spans="5:5" x14ac:dyDescent="0.2">
      <c r="E431" s="74"/>
    </row>
    <row r="432" spans="5:5" x14ac:dyDescent="0.2">
      <c r="E432" s="74"/>
    </row>
    <row r="433" spans="5:5" x14ac:dyDescent="0.2">
      <c r="E433" s="74"/>
    </row>
    <row r="434" spans="5:5" x14ac:dyDescent="0.2">
      <c r="E434" s="74"/>
    </row>
    <row r="435" spans="5:5" x14ac:dyDescent="0.2">
      <c r="E435" s="74"/>
    </row>
    <row r="436" spans="5:5" x14ac:dyDescent="0.2">
      <c r="E436" s="74"/>
    </row>
    <row r="437" spans="5:5" x14ac:dyDescent="0.2">
      <c r="E437" s="74"/>
    </row>
    <row r="438" spans="5:5" x14ac:dyDescent="0.2">
      <c r="E438" s="74"/>
    </row>
    <row r="439" spans="5:5" x14ac:dyDescent="0.2">
      <c r="E439" s="74"/>
    </row>
    <row r="440" spans="5:5" x14ac:dyDescent="0.2">
      <c r="E440" s="74"/>
    </row>
    <row r="441" spans="5:5" x14ac:dyDescent="0.2">
      <c r="E441" s="74"/>
    </row>
    <row r="442" spans="5:5" x14ac:dyDescent="0.2">
      <c r="E442" s="74"/>
    </row>
    <row r="443" spans="5:5" x14ac:dyDescent="0.2">
      <c r="E443" s="74"/>
    </row>
    <row r="444" spans="5:5" x14ac:dyDescent="0.2">
      <c r="E444" s="74"/>
    </row>
    <row r="445" spans="5:5" x14ac:dyDescent="0.2">
      <c r="E445" s="74"/>
    </row>
    <row r="446" spans="5:5" x14ac:dyDescent="0.2">
      <c r="E446" s="74"/>
    </row>
    <row r="447" spans="5:5" x14ac:dyDescent="0.2">
      <c r="E447" s="74"/>
    </row>
    <row r="448" spans="5:5" x14ac:dyDescent="0.2">
      <c r="E448" s="74"/>
    </row>
    <row r="449" spans="5:5" x14ac:dyDescent="0.2">
      <c r="E449" s="74"/>
    </row>
    <row r="450" spans="5:5" x14ac:dyDescent="0.2">
      <c r="E450" s="74"/>
    </row>
    <row r="451" spans="5:5" x14ac:dyDescent="0.2">
      <c r="E451" s="74"/>
    </row>
    <row r="452" spans="5:5" x14ac:dyDescent="0.2">
      <c r="E452" s="74"/>
    </row>
    <row r="453" spans="5:5" x14ac:dyDescent="0.2">
      <c r="E453" s="74"/>
    </row>
    <row r="454" spans="5:5" x14ac:dyDescent="0.2">
      <c r="E454" s="74"/>
    </row>
    <row r="455" spans="5:5" x14ac:dyDescent="0.2">
      <c r="E455" s="74"/>
    </row>
    <row r="456" spans="5:5" x14ac:dyDescent="0.2">
      <c r="E456" s="74"/>
    </row>
    <row r="457" spans="5:5" x14ac:dyDescent="0.2">
      <c r="E457" s="74"/>
    </row>
    <row r="458" spans="5:5" x14ac:dyDescent="0.2">
      <c r="E458" s="74"/>
    </row>
    <row r="459" spans="5:5" x14ac:dyDescent="0.2">
      <c r="E459" s="74"/>
    </row>
    <row r="460" spans="5:5" x14ac:dyDescent="0.2">
      <c r="E460" s="74"/>
    </row>
    <row r="461" spans="5:5" x14ac:dyDescent="0.2">
      <c r="E461" s="74"/>
    </row>
    <row r="462" spans="5:5" x14ac:dyDescent="0.2">
      <c r="E462" s="74"/>
    </row>
    <row r="463" spans="5:5" x14ac:dyDescent="0.2">
      <c r="E463" s="74"/>
    </row>
    <row r="464" spans="5:5" x14ac:dyDescent="0.2">
      <c r="E464" s="74"/>
    </row>
    <row r="465" spans="5:5" x14ac:dyDescent="0.2">
      <c r="E465" s="74"/>
    </row>
    <row r="466" spans="5:5" x14ac:dyDescent="0.2">
      <c r="E466" s="74"/>
    </row>
    <row r="467" spans="5:5" x14ac:dyDescent="0.2">
      <c r="E467" s="74"/>
    </row>
    <row r="468" spans="5:5" x14ac:dyDescent="0.2">
      <c r="E468" s="74"/>
    </row>
    <row r="469" spans="5:5" x14ac:dyDescent="0.2">
      <c r="E469" s="74"/>
    </row>
    <row r="470" spans="5:5" x14ac:dyDescent="0.2">
      <c r="E470" s="74"/>
    </row>
    <row r="471" spans="5:5" x14ac:dyDescent="0.2">
      <c r="E471" s="74"/>
    </row>
    <row r="472" spans="5:5" x14ac:dyDescent="0.2">
      <c r="E472" s="74"/>
    </row>
    <row r="473" spans="5:5" x14ac:dyDescent="0.2">
      <c r="E473" s="74"/>
    </row>
    <row r="474" spans="5:5" x14ac:dyDescent="0.2">
      <c r="E474" s="74"/>
    </row>
    <row r="475" spans="5:5" x14ac:dyDescent="0.2">
      <c r="E475" s="74"/>
    </row>
    <row r="476" spans="5:5" x14ac:dyDescent="0.2">
      <c r="E476" s="74"/>
    </row>
    <row r="477" spans="5:5" x14ac:dyDescent="0.2">
      <c r="E477" s="74"/>
    </row>
    <row r="478" spans="5:5" x14ac:dyDescent="0.2">
      <c r="E478" s="74"/>
    </row>
    <row r="479" spans="5:5" x14ac:dyDescent="0.2">
      <c r="E479" s="74"/>
    </row>
    <row r="480" spans="5:5" x14ac:dyDescent="0.2">
      <c r="E480" s="74"/>
    </row>
    <row r="481" spans="5:5" x14ac:dyDescent="0.2">
      <c r="E481" s="74"/>
    </row>
    <row r="482" spans="5:5" x14ac:dyDescent="0.2">
      <c r="E482" s="74"/>
    </row>
    <row r="483" spans="5:5" x14ac:dyDescent="0.2">
      <c r="E483" s="74"/>
    </row>
    <row r="484" spans="5:5" x14ac:dyDescent="0.2">
      <c r="E484" s="74"/>
    </row>
    <row r="485" spans="5:5" x14ac:dyDescent="0.2">
      <c r="E485" s="74"/>
    </row>
    <row r="486" spans="5:5" x14ac:dyDescent="0.2">
      <c r="E486" s="74"/>
    </row>
    <row r="487" spans="5:5" x14ac:dyDescent="0.2">
      <c r="E487" s="74"/>
    </row>
    <row r="488" spans="5:5" x14ac:dyDescent="0.2">
      <c r="E488" s="74"/>
    </row>
    <row r="489" spans="5:5" x14ac:dyDescent="0.2">
      <c r="E489" s="74"/>
    </row>
    <row r="490" spans="5:5" x14ac:dyDescent="0.2">
      <c r="E490" s="74"/>
    </row>
    <row r="491" spans="5:5" x14ac:dyDescent="0.2">
      <c r="E491" s="74"/>
    </row>
    <row r="492" spans="5:5" x14ac:dyDescent="0.2">
      <c r="E492" s="74"/>
    </row>
    <row r="493" spans="5:5" x14ac:dyDescent="0.2">
      <c r="E493" s="74"/>
    </row>
    <row r="494" spans="5:5" x14ac:dyDescent="0.2">
      <c r="E494" s="74"/>
    </row>
    <row r="495" spans="5:5" x14ac:dyDescent="0.2">
      <c r="E495" s="74"/>
    </row>
    <row r="496" spans="5:5" x14ac:dyDescent="0.2">
      <c r="E496" s="74"/>
    </row>
    <row r="497" spans="5:5" x14ac:dyDescent="0.2">
      <c r="E497" s="74"/>
    </row>
    <row r="498" spans="5:5" x14ac:dyDescent="0.2">
      <c r="E498" s="74"/>
    </row>
    <row r="499" spans="5:5" x14ac:dyDescent="0.2">
      <c r="E499" s="74"/>
    </row>
    <row r="500" spans="5:5" x14ac:dyDescent="0.2">
      <c r="E500" s="74"/>
    </row>
    <row r="501" spans="5:5" x14ac:dyDescent="0.2">
      <c r="E501" s="74"/>
    </row>
    <row r="502" spans="5:5" x14ac:dyDescent="0.2">
      <c r="E502" s="74"/>
    </row>
    <row r="503" spans="5:5" x14ac:dyDescent="0.2">
      <c r="E503" s="74"/>
    </row>
    <row r="504" spans="5:5" x14ac:dyDescent="0.2">
      <c r="E504" s="74"/>
    </row>
    <row r="505" spans="5:5" x14ac:dyDescent="0.2">
      <c r="E505" s="74"/>
    </row>
    <row r="506" spans="5:5" x14ac:dyDescent="0.2">
      <c r="E506" s="74"/>
    </row>
    <row r="507" spans="5:5" x14ac:dyDescent="0.2">
      <c r="E507" s="74"/>
    </row>
    <row r="508" spans="5:5" x14ac:dyDescent="0.2">
      <c r="E508" s="74"/>
    </row>
    <row r="509" spans="5:5" x14ac:dyDescent="0.2">
      <c r="E509" s="74"/>
    </row>
    <row r="510" spans="5:5" x14ac:dyDescent="0.2">
      <c r="E510" s="74"/>
    </row>
    <row r="511" spans="5:5" x14ac:dyDescent="0.2">
      <c r="E511" s="74"/>
    </row>
    <row r="512" spans="5:5" x14ac:dyDescent="0.2">
      <c r="E512" s="74"/>
    </row>
    <row r="513" spans="5:5" x14ac:dyDescent="0.2">
      <c r="E513" s="74"/>
    </row>
    <row r="514" spans="5:5" x14ac:dyDescent="0.2">
      <c r="E514" s="74"/>
    </row>
    <row r="515" spans="5:5" x14ac:dyDescent="0.2">
      <c r="E515" s="74"/>
    </row>
    <row r="516" spans="5:5" x14ac:dyDescent="0.2">
      <c r="E516" s="74"/>
    </row>
    <row r="517" spans="5:5" x14ac:dyDescent="0.2">
      <c r="E517" s="74"/>
    </row>
    <row r="518" spans="5:5" x14ac:dyDescent="0.2">
      <c r="E518" s="74"/>
    </row>
    <row r="519" spans="5:5" x14ac:dyDescent="0.2">
      <c r="E519" s="74"/>
    </row>
    <row r="520" spans="5:5" x14ac:dyDescent="0.2">
      <c r="E520" s="74"/>
    </row>
    <row r="521" spans="5:5" x14ac:dyDescent="0.2">
      <c r="E521" s="74"/>
    </row>
    <row r="522" spans="5:5" x14ac:dyDescent="0.2">
      <c r="E522" s="74"/>
    </row>
    <row r="523" spans="5:5" x14ac:dyDescent="0.2">
      <c r="E523" s="74"/>
    </row>
    <row r="524" spans="5:5" x14ac:dyDescent="0.2">
      <c r="E524" s="74"/>
    </row>
    <row r="525" spans="5:5" x14ac:dyDescent="0.2">
      <c r="E525" s="74"/>
    </row>
    <row r="526" spans="5:5" x14ac:dyDescent="0.2">
      <c r="E526" s="74"/>
    </row>
    <row r="527" spans="5:5" x14ac:dyDescent="0.2">
      <c r="E527" s="74"/>
    </row>
    <row r="528" spans="5:5" x14ac:dyDescent="0.2">
      <c r="E528" s="74"/>
    </row>
    <row r="529" spans="5:5" x14ac:dyDescent="0.2">
      <c r="E529" s="74"/>
    </row>
    <row r="530" spans="5:5" x14ac:dyDescent="0.2">
      <c r="E530" s="74"/>
    </row>
    <row r="531" spans="5:5" x14ac:dyDescent="0.2">
      <c r="E531" s="74"/>
    </row>
    <row r="532" spans="5:5" x14ac:dyDescent="0.2">
      <c r="E532" s="74"/>
    </row>
    <row r="533" spans="5:5" x14ac:dyDescent="0.2">
      <c r="E533" s="74"/>
    </row>
    <row r="534" spans="5:5" x14ac:dyDescent="0.2">
      <c r="E534" s="74"/>
    </row>
    <row r="535" spans="5:5" x14ac:dyDescent="0.2">
      <c r="E535" s="74"/>
    </row>
    <row r="536" spans="5:5" x14ac:dyDescent="0.2">
      <c r="E536" s="74"/>
    </row>
    <row r="537" spans="5:5" x14ac:dyDescent="0.2">
      <c r="E537" s="74"/>
    </row>
    <row r="538" spans="5:5" x14ac:dyDescent="0.2">
      <c r="E538" s="74"/>
    </row>
    <row r="539" spans="5:5" x14ac:dyDescent="0.2">
      <c r="E539" s="74"/>
    </row>
    <row r="540" spans="5:5" x14ac:dyDescent="0.2">
      <c r="E540" s="74"/>
    </row>
    <row r="541" spans="5:5" x14ac:dyDescent="0.2">
      <c r="E541" s="74"/>
    </row>
    <row r="542" spans="5:5" x14ac:dyDescent="0.2">
      <c r="E542" s="74"/>
    </row>
    <row r="543" spans="5:5" x14ac:dyDescent="0.2">
      <c r="E543" s="74"/>
    </row>
    <row r="544" spans="5:5" x14ac:dyDescent="0.2">
      <c r="E544" s="74"/>
    </row>
    <row r="545" spans="5:5" x14ac:dyDescent="0.2">
      <c r="E545" s="74"/>
    </row>
    <row r="546" spans="5:5" x14ac:dyDescent="0.2">
      <c r="E546" s="74"/>
    </row>
    <row r="547" spans="5:5" x14ac:dyDescent="0.2">
      <c r="E547" s="74"/>
    </row>
    <row r="548" spans="5:5" x14ac:dyDescent="0.2">
      <c r="E548" s="74"/>
    </row>
    <row r="549" spans="5:5" x14ac:dyDescent="0.2">
      <c r="E549" s="74"/>
    </row>
    <row r="550" spans="5:5" x14ac:dyDescent="0.2">
      <c r="E550" s="74"/>
    </row>
    <row r="551" spans="5:5" x14ac:dyDescent="0.2">
      <c r="E551" s="74"/>
    </row>
    <row r="552" spans="5:5" x14ac:dyDescent="0.2">
      <c r="E552" s="74"/>
    </row>
    <row r="553" spans="5:5" x14ac:dyDescent="0.2">
      <c r="E553" s="74"/>
    </row>
    <row r="554" spans="5:5" x14ac:dyDescent="0.2">
      <c r="E554" s="74"/>
    </row>
    <row r="555" spans="5:5" x14ac:dyDescent="0.2">
      <c r="E555" s="74"/>
    </row>
    <row r="556" spans="5:5" x14ac:dyDescent="0.2">
      <c r="E556" s="74"/>
    </row>
    <row r="557" spans="5:5" x14ac:dyDescent="0.2">
      <c r="E557" s="74"/>
    </row>
    <row r="558" spans="5:5" x14ac:dyDescent="0.2">
      <c r="E558" s="74"/>
    </row>
    <row r="559" spans="5:5" x14ac:dyDescent="0.2">
      <c r="E559" s="74"/>
    </row>
    <row r="560" spans="5:5" x14ac:dyDescent="0.2">
      <c r="E560" s="74"/>
    </row>
    <row r="561" spans="5:5" x14ac:dyDescent="0.2">
      <c r="E561" s="74"/>
    </row>
    <row r="562" spans="5:5" x14ac:dyDescent="0.2">
      <c r="E562" s="74"/>
    </row>
    <row r="563" spans="5:5" x14ac:dyDescent="0.2">
      <c r="E563" s="74"/>
    </row>
    <row r="564" spans="5:5" x14ac:dyDescent="0.2">
      <c r="E564" s="74"/>
    </row>
    <row r="565" spans="5:5" x14ac:dyDescent="0.2">
      <c r="E565" s="74"/>
    </row>
    <row r="566" spans="5:5" x14ac:dyDescent="0.2">
      <c r="E566" s="74"/>
    </row>
    <row r="567" spans="5:5" x14ac:dyDescent="0.2">
      <c r="E567" s="74"/>
    </row>
    <row r="568" spans="5:5" x14ac:dyDescent="0.2">
      <c r="E568" s="74"/>
    </row>
    <row r="569" spans="5:5" x14ac:dyDescent="0.2">
      <c r="E569" s="74"/>
    </row>
    <row r="570" spans="5:5" x14ac:dyDescent="0.2">
      <c r="E570" s="74"/>
    </row>
    <row r="571" spans="5:5" x14ac:dyDescent="0.2">
      <c r="E571" s="74"/>
    </row>
    <row r="572" spans="5:5" x14ac:dyDescent="0.2">
      <c r="E572" s="74"/>
    </row>
    <row r="573" spans="5:5" x14ac:dyDescent="0.2">
      <c r="E573" s="74"/>
    </row>
    <row r="574" spans="5:5" x14ac:dyDescent="0.2">
      <c r="E574" s="74"/>
    </row>
    <row r="575" spans="5:5" x14ac:dyDescent="0.2">
      <c r="E575" s="74"/>
    </row>
    <row r="576" spans="5:5" x14ac:dyDescent="0.2">
      <c r="E576" s="74"/>
    </row>
    <row r="577" spans="5:5" x14ac:dyDescent="0.2">
      <c r="E577" s="74"/>
    </row>
    <row r="578" spans="5:5" x14ac:dyDescent="0.2">
      <c r="E578" s="74"/>
    </row>
    <row r="579" spans="5:5" x14ac:dyDescent="0.2">
      <c r="E579" s="74"/>
    </row>
    <row r="580" spans="5:5" x14ac:dyDescent="0.2">
      <c r="E580" s="74"/>
    </row>
    <row r="581" spans="5:5" x14ac:dyDescent="0.2">
      <c r="E581" s="74"/>
    </row>
    <row r="582" spans="5:5" x14ac:dyDescent="0.2">
      <c r="E582" s="74"/>
    </row>
    <row r="583" spans="5:5" x14ac:dyDescent="0.2">
      <c r="E583" s="74"/>
    </row>
    <row r="584" spans="5:5" x14ac:dyDescent="0.2">
      <c r="E584" s="74"/>
    </row>
    <row r="585" spans="5:5" x14ac:dyDescent="0.2">
      <c r="E585" s="74"/>
    </row>
    <row r="586" spans="5:5" x14ac:dyDescent="0.2">
      <c r="E586" s="74"/>
    </row>
    <row r="587" spans="5:5" x14ac:dyDescent="0.2">
      <c r="E587" s="74"/>
    </row>
    <row r="588" spans="5:5" x14ac:dyDescent="0.2">
      <c r="E588" s="74"/>
    </row>
    <row r="589" spans="5:5" x14ac:dyDescent="0.2">
      <c r="E589" s="74"/>
    </row>
    <row r="590" spans="5:5" x14ac:dyDescent="0.2">
      <c r="E590" s="74"/>
    </row>
    <row r="591" spans="5:5" x14ac:dyDescent="0.2">
      <c r="E591" s="74"/>
    </row>
    <row r="592" spans="5:5" x14ac:dyDescent="0.2">
      <c r="E592" s="74"/>
    </row>
    <row r="593" spans="5:5" x14ac:dyDescent="0.2">
      <c r="E593" s="74"/>
    </row>
    <row r="594" spans="5:5" x14ac:dyDescent="0.2">
      <c r="E594" s="74"/>
    </row>
    <row r="595" spans="5:5" x14ac:dyDescent="0.2">
      <c r="E595" s="74"/>
    </row>
    <row r="596" spans="5:5" x14ac:dyDescent="0.2">
      <c r="E596" s="74"/>
    </row>
    <row r="597" spans="5:5" x14ac:dyDescent="0.2">
      <c r="E597" s="74"/>
    </row>
    <row r="598" spans="5:5" x14ac:dyDescent="0.2">
      <c r="E598" s="74"/>
    </row>
    <row r="599" spans="5:5" x14ac:dyDescent="0.2">
      <c r="E599" s="74"/>
    </row>
    <row r="600" spans="5:5" x14ac:dyDescent="0.2">
      <c r="E600" s="74"/>
    </row>
    <row r="601" spans="5:5" x14ac:dyDescent="0.2">
      <c r="E601" s="74"/>
    </row>
    <row r="602" spans="5:5" x14ac:dyDescent="0.2">
      <c r="E602" s="74"/>
    </row>
    <row r="603" spans="5:5" x14ac:dyDescent="0.2">
      <c r="E603" s="74"/>
    </row>
    <row r="604" spans="5:5" x14ac:dyDescent="0.2">
      <c r="E604" s="74"/>
    </row>
    <row r="605" spans="5:5" x14ac:dyDescent="0.2">
      <c r="E605" s="74"/>
    </row>
    <row r="606" spans="5:5" x14ac:dyDescent="0.2">
      <c r="E606" s="74"/>
    </row>
    <row r="607" spans="5:5" x14ac:dyDescent="0.2">
      <c r="E607" s="74"/>
    </row>
    <row r="608" spans="5:5" x14ac:dyDescent="0.2">
      <c r="E608" s="74"/>
    </row>
    <row r="609" spans="5:5" x14ac:dyDescent="0.2">
      <c r="E609" s="74"/>
    </row>
    <row r="610" spans="5:5" x14ac:dyDescent="0.2">
      <c r="E610" s="74"/>
    </row>
    <row r="611" spans="5:5" x14ac:dyDescent="0.2">
      <c r="E611" s="74"/>
    </row>
    <row r="612" spans="5:5" x14ac:dyDescent="0.2">
      <c r="E612" s="74"/>
    </row>
    <row r="613" spans="5:5" x14ac:dyDescent="0.2">
      <c r="E613" s="74"/>
    </row>
    <row r="614" spans="5:5" x14ac:dyDescent="0.2">
      <c r="E614" s="74"/>
    </row>
    <row r="615" spans="5:5" x14ac:dyDescent="0.2">
      <c r="E615" s="74"/>
    </row>
    <row r="616" spans="5:5" x14ac:dyDescent="0.2">
      <c r="E616" s="74"/>
    </row>
    <row r="617" spans="5:5" x14ac:dyDescent="0.2">
      <c r="E617" s="74"/>
    </row>
    <row r="618" spans="5:5" x14ac:dyDescent="0.2">
      <c r="E618" s="74"/>
    </row>
    <row r="619" spans="5:5" x14ac:dyDescent="0.2">
      <c r="E619" s="74"/>
    </row>
    <row r="620" spans="5:5" x14ac:dyDescent="0.2">
      <c r="E620" s="74"/>
    </row>
    <row r="621" spans="5:5" x14ac:dyDescent="0.2">
      <c r="E621" s="74"/>
    </row>
    <row r="622" spans="5:5" x14ac:dyDescent="0.2">
      <c r="E622" s="74"/>
    </row>
    <row r="623" spans="5:5" x14ac:dyDescent="0.2">
      <c r="E623" s="74"/>
    </row>
    <row r="624" spans="5:5" x14ac:dyDescent="0.2">
      <c r="E624" s="74"/>
    </row>
    <row r="625" spans="5:5" x14ac:dyDescent="0.2">
      <c r="E625" s="74"/>
    </row>
    <row r="626" spans="5:5" x14ac:dyDescent="0.2">
      <c r="E626" s="74"/>
    </row>
    <row r="627" spans="5:5" x14ac:dyDescent="0.2">
      <c r="E627" s="74"/>
    </row>
    <row r="628" spans="5:5" x14ac:dyDescent="0.2">
      <c r="E628" s="74"/>
    </row>
    <row r="629" spans="5:5" x14ac:dyDescent="0.2">
      <c r="E629" s="74"/>
    </row>
    <row r="630" spans="5:5" x14ac:dyDescent="0.2">
      <c r="E630" s="74"/>
    </row>
    <row r="631" spans="5:5" x14ac:dyDescent="0.2">
      <c r="E631" s="74"/>
    </row>
    <row r="632" spans="5:5" x14ac:dyDescent="0.2">
      <c r="E632" s="74"/>
    </row>
    <row r="633" spans="5:5" x14ac:dyDescent="0.2">
      <c r="E633" s="74"/>
    </row>
    <row r="634" spans="5:5" x14ac:dyDescent="0.2">
      <c r="E634" s="74"/>
    </row>
    <row r="635" spans="5:5" x14ac:dyDescent="0.2">
      <c r="E635" s="74"/>
    </row>
    <row r="636" spans="5:5" x14ac:dyDescent="0.2">
      <c r="E636" s="74"/>
    </row>
    <row r="637" spans="5:5" x14ac:dyDescent="0.2">
      <c r="E637" s="74"/>
    </row>
    <row r="638" spans="5:5" x14ac:dyDescent="0.2">
      <c r="E638" s="74"/>
    </row>
    <row r="639" spans="5:5" x14ac:dyDescent="0.2">
      <c r="E639" s="74"/>
    </row>
    <row r="640" spans="5:5" x14ac:dyDescent="0.2">
      <c r="E640" s="74"/>
    </row>
    <row r="641" spans="5:5" x14ac:dyDescent="0.2">
      <c r="E641" s="74"/>
    </row>
    <row r="642" spans="5:5" x14ac:dyDescent="0.2">
      <c r="E642" s="74"/>
    </row>
    <row r="643" spans="5:5" x14ac:dyDescent="0.2">
      <c r="E643" s="74"/>
    </row>
    <row r="644" spans="5:5" x14ac:dyDescent="0.2">
      <c r="E644" s="74"/>
    </row>
    <row r="645" spans="5:5" x14ac:dyDescent="0.2">
      <c r="E645" s="74"/>
    </row>
    <row r="646" spans="5:5" x14ac:dyDescent="0.2">
      <c r="E646" s="74"/>
    </row>
    <row r="647" spans="5:5" x14ac:dyDescent="0.2">
      <c r="E647" s="74"/>
    </row>
    <row r="648" spans="5:5" x14ac:dyDescent="0.2">
      <c r="E648" s="74"/>
    </row>
    <row r="649" spans="5:5" x14ac:dyDescent="0.2">
      <c r="E649" s="74"/>
    </row>
  </sheetData>
  <mergeCells count="6">
    <mergeCell ref="F4:I4"/>
    <mergeCell ref="B23:E23"/>
    <mergeCell ref="F23:I23"/>
    <mergeCell ref="B42:E42"/>
    <mergeCell ref="F42:I42"/>
    <mergeCell ref="B4:E4"/>
  </mergeCells>
  <phoneticPr fontId="2" type="noConversion"/>
  <hyperlinks>
    <hyperlink ref="D20" r:id="rId1" display="https://www.marshall.edu/tuition/aviation-program-fees/" xr:uid="{729633D3-D9ED-43C4-AE9E-71B81F78188F}"/>
    <hyperlink ref="H20" r:id="rId2" display="https://www.marshall.edu/tuition/aviation-program-fees/" xr:uid="{7C20688B-4F44-42C8-9C3E-96B30034038E}"/>
    <hyperlink ref="D39" r:id="rId3" display="https://www.marshall.edu/tuition/aviation-program-fees/" xr:uid="{27834913-3462-4223-9834-5DF218FF795B}"/>
    <hyperlink ref="H39" r:id="rId4" display="https://www.marshall.edu/tuition/aviation-program-fees/" xr:uid="{CD1EB307-87B3-4207-A3B8-3889497279AE}"/>
    <hyperlink ref="D58" r:id="rId5" display="https://www.marshall.edu/tuition/aviation-program-fees/" xr:uid="{4309589A-4D18-4531-B314-9A6C181FB726}"/>
    <hyperlink ref="H58" r:id="rId6" display="https://www.marshall.edu/tuition/aviation-program-fees/" xr:uid="{49A4E8E3-3142-4F6A-9E27-DCA67CE79634}"/>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0D6D7-B8B7-4ED8-B1EC-367FC9AF21CB}">
  <sheetPr codeName="Sheet4"/>
  <dimension ref="A1:L650"/>
  <sheetViews>
    <sheetView workbookViewId="0">
      <selection activeCell="N29" sqref="N29"/>
    </sheetView>
  </sheetViews>
  <sheetFormatPr defaultColWidth="9.140625" defaultRowHeight="18" x14ac:dyDescent="0.25"/>
  <cols>
    <col min="1" max="1" width="103.140625" style="10" customWidth="1"/>
    <col min="2" max="2" width="16.85546875" style="10" bestFit="1" customWidth="1"/>
    <col min="3" max="3" width="5.5703125" style="10" bestFit="1" customWidth="1"/>
    <col min="4" max="4" width="22" style="10" bestFit="1" customWidth="1"/>
    <col min="5" max="5" width="8.140625" style="54" bestFit="1" customWidth="1"/>
    <col min="6" max="6" width="21.85546875" style="10" customWidth="1"/>
    <col min="7" max="7" width="5.28515625" style="10" bestFit="1" customWidth="1"/>
    <col min="8" max="8" width="22" style="10" bestFit="1" customWidth="1"/>
    <col min="9" max="16384" width="9.140625" style="10"/>
  </cols>
  <sheetData>
    <row r="1" spans="1:9" x14ac:dyDescent="0.25">
      <c r="A1" s="28" t="s">
        <v>96</v>
      </c>
      <c r="E1" s="10"/>
    </row>
    <row r="2" spans="1:9" x14ac:dyDescent="0.25">
      <c r="E2" s="10"/>
    </row>
    <row r="3" spans="1:9" x14ac:dyDescent="0.25">
      <c r="A3" s="14" t="s">
        <v>97</v>
      </c>
      <c r="E3" s="10"/>
    </row>
    <row r="4" spans="1:9" ht="23.25" x14ac:dyDescent="0.25">
      <c r="A4" s="3" t="s">
        <v>11</v>
      </c>
      <c r="B4" s="185" t="s">
        <v>12</v>
      </c>
      <c r="C4" s="185"/>
      <c r="D4" s="185"/>
      <c r="E4" s="185"/>
      <c r="F4" s="185" t="s">
        <v>13</v>
      </c>
      <c r="G4" s="185"/>
      <c r="H4" s="185"/>
      <c r="I4" s="185"/>
    </row>
    <row r="5" spans="1:9" ht="15" customHeight="1" x14ac:dyDescent="0.25">
      <c r="A5" s="4" t="s">
        <v>14</v>
      </c>
      <c r="B5" s="4" t="s">
        <v>15</v>
      </c>
      <c r="C5" s="4" t="s">
        <v>16</v>
      </c>
      <c r="D5" s="4" t="s">
        <v>17</v>
      </c>
      <c r="E5" s="55" t="s">
        <v>2</v>
      </c>
      <c r="F5" s="4" t="s">
        <v>15</v>
      </c>
      <c r="G5" s="4" t="s">
        <v>16</v>
      </c>
      <c r="H5" s="4" t="s">
        <v>17</v>
      </c>
      <c r="I5" s="4" t="s">
        <v>2</v>
      </c>
    </row>
    <row r="6" spans="1:9" ht="15" customHeight="1" x14ac:dyDescent="0.25">
      <c r="A6" s="12" t="s">
        <v>18</v>
      </c>
      <c r="B6" s="5">
        <v>451.25</v>
      </c>
      <c r="C6" s="5">
        <v>83.25</v>
      </c>
      <c r="D6" s="5" t="s">
        <v>19</v>
      </c>
      <c r="E6" s="56">
        <v>534.5</v>
      </c>
      <c r="F6" s="6">
        <v>4063</v>
      </c>
      <c r="G6" s="5">
        <v>749</v>
      </c>
      <c r="H6" s="5" t="s">
        <v>19</v>
      </c>
      <c r="I6" s="6">
        <v>4812</v>
      </c>
    </row>
    <row r="7" spans="1:9" ht="15" customHeight="1" x14ac:dyDescent="0.25">
      <c r="A7" s="13" t="s">
        <v>20</v>
      </c>
      <c r="B7" s="7">
        <v>451.25</v>
      </c>
      <c r="C7" s="7">
        <v>83.25</v>
      </c>
      <c r="D7" s="7">
        <v>65.5</v>
      </c>
      <c r="E7" s="57">
        <v>600</v>
      </c>
      <c r="F7" s="8">
        <v>4063</v>
      </c>
      <c r="G7" s="7">
        <v>749</v>
      </c>
      <c r="H7" s="7">
        <v>588</v>
      </c>
      <c r="I7" s="8">
        <v>5400</v>
      </c>
    </row>
    <row r="8" spans="1:9" ht="15" customHeight="1" x14ac:dyDescent="0.25">
      <c r="A8" s="12" t="s">
        <v>21</v>
      </c>
      <c r="B8" s="5">
        <v>451.25</v>
      </c>
      <c r="C8" s="5">
        <v>83.25</v>
      </c>
      <c r="D8" s="5">
        <v>26.75</v>
      </c>
      <c r="E8" s="56">
        <v>561</v>
      </c>
      <c r="F8" s="6">
        <v>4063</v>
      </c>
      <c r="G8" s="5">
        <v>749</v>
      </c>
      <c r="H8" s="5">
        <v>240</v>
      </c>
      <c r="I8" s="6">
        <v>5052</v>
      </c>
    </row>
    <row r="9" spans="1:9" ht="15" customHeight="1" x14ac:dyDescent="0.25">
      <c r="A9" s="13" t="s">
        <v>22</v>
      </c>
      <c r="B9" s="7">
        <v>451.25</v>
      </c>
      <c r="C9" s="7">
        <v>83.25</v>
      </c>
      <c r="D9" s="7">
        <v>15.75</v>
      </c>
      <c r="E9" s="57">
        <v>550.25</v>
      </c>
      <c r="F9" s="8">
        <v>4063</v>
      </c>
      <c r="G9" s="7">
        <v>749</v>
      </c>
      <c r="H9" s="7">
        <v>141</v>
      </c>
      <c r="I9" s="8">
        <v>4953</v>
      </c>
    </row>
    <row r="10" spans="1:9" ht="15" customHeight="1" x14ac:dyDescent="0.25">
      <c r="A10" s="12" t="s">
        <v>23</v>
      </c>
      <c r="B10" s="5">
        <v>451.25</v>
      </c>
      <c r="C10" s="5">
        <v>83.25</v>
      </c>
      <c r="D10" s="5">
        <v>37.25</v>
      </c>
      <c r="E10" s="56">
        <v>571.75</v>
      </c>
      <c r="F10" s="6">
        <v>4063</v>
      </c>
      <c r="G10" s="5">
        <v>749</v>
      </c>
      <c r="H10" s="5">
        <v>334</v>
      </c>
      <c r="I10" s="6">
        <v>5146</v>
      </c>
    </row>
    <row r="11" spans="1:9" ht="15" customHeight="1" x14ac:dyDescent="0.25">
      <c r="A11" s="13" t="s">
        <v>24</v>
      </c>
      <c r="B11" s="7">
        <v>451.25</v>
      </c>
      <c r="C11" s="7">
        <v>83.25</v>
      </c>
      <c r="D11" s="7">
        <v>5.75</v>
      </c>
      <c r="E11" s="57">
        <v>540.25</v>
      </c>
      <c r="F11" s="8">
        <v>4063</v>
      </c>
      <c r="G11" s="7">
        <v>749</v>
      </c>
      <c r="H11" s="7">
        <v>50</v>
      </c>
      <c r="I11" s="8">
        <v>4862</v>
      </c>
    </row>
    <row r="12" spans="1:9" ht="15" customHeight="1" x14ac:dyDescent="0.25">
      <c r="A12" s="12" t="s">
        <v>25</v>
      </c>
      <c r="B12" s="5">
        <v>451.25</v>
      </c>
      <c r="C12" s="5">
        <v>83.25</v>
      </c>
      <c r="D12" s="5">
        <v>31.5</v>
      </c>
      <c r="E12" s="56">
        <v>566</v>
      </c>
      <c r="F12" s="6">
        <v>4063</v>
      </c>
      <c r="G12" s="5">
        <v>749</v>
      </c>
      <c r="H12" s="5">
        <v>282</v>
      </c>
      <c r="I12" s="6">
        <v>5094</v>
      </c>
    </row>
    <row r="13" spans="1:9" ht="15" customHeight="1" x14ac:dyDescent="0.25">
      <c r="A13" s="13" t="s">
        <v>37</v>
      </c>
      <c r="B13" s="7">
        <v>451.25</v>
      </c>
      <c r="C13" s="7">
        <v>83.25</v>
      </c>
      <c r="D13" s="7">
        <v>44.5</v>
      </c>
      <c r="E13" s="57">
        <v>579</v>
      </c>
      <c r="F13" s="8">
        <v>4063</v>
      </c>
      <c r="G13" s="7">
        <v>749</v>
      </c>
      <c r="H13" s="7">
        <v>400</v>
      </c>
      <c r="I13" s="8">
        <v>5212</v>
      </c>
    </row>
    <row r="14" spans="1:9" ht="15" customHeight="1" x14ac:dyDescent="0.25">
      <c r="A14" s="12" t="s">
        <v>27</v>
      </c>
      <c r="B14" s="5">
        <v>451.25</v>
      </c>
      <c r="C14" s="5">
        <v>83.25</v>
      </c>
      <c r="D14" s="5">
        <v>44.5</v>
      </c>
      <c r="E14" s="56">
        <v>579</v>
      </c>
      <c r="F14" s="6">
        <v>4063</v>
      </c>
      <c r="G14" s="5">
        <v>749</v>
      </c>
      <c r="H14" s="5">
        <v>400</v>
      </c>
      <c r="I14" s="6">
        <v>5212</v>
      </c>
    </row>
    <row r="15" spans="1:9" ht="15" customHeight="1" x14ac:dyDescent="0.25">
      <c r="A15" s="13" t="s">
        <v>28</v>
      </c>
      <c r="B15" s="7">
        <v>451.25</v>
      </c>
      <c r="C15" s="7">
        <v>83.25</v>
      </c>
      <c r="D15" s="7">
        <v>62.75</v>
      </c>
      <c r="E15" s="57">
        <v>597.25</v>
      </c>
      <c r="F15" s="8">
        <v>4063</v>
      </c>
      <c r="G15" s="7">
        <v>749</v>
      </c>
      <c r="H15" s="7">
        <v>564</v>
      </c>
      <c r="I15" s="8">
        <v>5376</v>
      </c>
    </row>
    <row r="16" spans="1:9" ht="15" customHeight="1" x14ac:dyDescent="0.25">
      <c r="A16" s="12" t="s">
        <v>29</v>
      </c>
      <c r="B16" s="5">
        <v>451.25</v>
      </c>
      <c r="C16" s="5">
        <v>83.25</v>
      </c>
      <c r="D16" s="5">
        <v>16.75</v>
      </c>
      <c r="E16" s="56">
        <v>551.25</v>
      </c>
      <c r="F16" s="6">
        <v>4063</v>
      </c>
      <c r="G16" s="5">
        <v>749</v>
      </c>
      <c r="H16" s="5">
        <v>150</v>
      </c>
      <c r="I16" s="6">
        <v>4962</v>
      </c>
    </row>
    <row r="17" spans="1:12" ht="15" customHeight="1" x14ac:dyDescent="0.25">
      <c r="A17" s="13" t="s">
        <v>30</v>
      </c>
      <c r="B17" s="7">
        <v>451.25</v>
      </c>
      <c r="C17" s="7">
        <v>83.25</v>
      </c>
      <c r="D17" s="7">
        <v>21.25</v>
      </c>
      <c r="E17" s="57">
        <v>555.75</v>
      </c>
      <c r="F17" s="8">
        <v>4063</v>
      </c>
      <c r="G17" s="7">
        <v>749</v>
      </c>
      <c r="H17" s="7">
        <v>190</v>
      </c>
      <c r="I17" s="8">
        <v>5002</v>
      </c>
    </row>
    <row r="18" spans="1:12" ht="15" customHeight="1" x14ac:dyDescent="0.25">
      <c r="A18" s="12" t="s">
        <v>38</v>
      </c>
      <c r="B18" s="5">
        <v>451.25</v>
      </c>
      <c r="C18" s="5">
        <v>83.25</v>
      </c>
      <c r="D18" s="5">
        <v>121.75</v>
      </c>
      <c r="E18" s="56">
        <v>656.25</v>
      </c>
      <c r="F18" s="6">
        <v>4063</v>
      </c>
      <c r="G18" s="5">
        <v>749</v>
      </c>
      <c r="H18" s="6">
        <v>1095</v>
      </c>
      <c r="I18" s="6">
        <v>5907</v>
      </c>
    </row>
    <row r="19" spans="1:12" ht="15" customHeight="1" x14ac:dyDescent="0.25">
      <c r="A19" s="13" t="s">
        <v>39</v>
      </c>
      <c r="B19" s="7">
        <v>451.25</v>
      </c>
      <c r="C19" s="7">
        <v>83.25</v>
      </c>
      <c r="D19" s="7">
        <v>13</v>
      </c>
      <c r="E19" s="57">
        <v>547.5</v>
      </c>
      <c r="F19" s="8">
        <v>4063</v>
      </c>
      <c r="G19" s="7">
        <v>749</v>
      </c>
      <c r="H19" s="7">
        <v>115</v>
      </c>
      <c r="I19" s="8">
        <v>4927</v>
      </c>
    </row>
    <row r="20" spans="1:12" ht="15" customHeight="1" x14ac:dyDescent="0.25">
      <c r="A20" s="12" t="s">
        <v>40</v>
      </c>
      <c r="B20" s="5">
        <v>451.25</v>
      </c>
      <c r="C20" s="5">
        <v>83.25</v>
      </c>
      <c r="D20" s="5">
        <v>100</v>
      </c>
      <c r="E20" s="56">
        <v>634.5</v>
      </c>
      <c r="F20" s="6">
        <v>4063</v>
      </c>
      <c r="G20" s="5">
        <v>749</v>
      </c>
      <c r="H20" s="5">
        <v>900</v>
      </c>
      <c r="I20" s="6">
        <v>5712</v>
      </c>
    </row>
    <row r="21" spans="1:12" ht="15" customHeight="1" x14ac:dyDescent="0.25">
      <c r="A21" s="13" t="s">
        <v>41</v>
      </c>
      <c r="B21" s="7">
        <v>204.25</v>
      </c>
      <c r="C21" s="7">
        <v>83.25</v>
      </c>
      <c r="D21" s="7">
        <v>386.75</v>
      </c>
      <c r="E21" s="57">
        <v>674.25</v>
      </c>
      <c r="F21" s="8">
        <v>1839</v>
      </c>
      <c r="G21" s="7">
        <v>749</v>
      </c>
      <c r="H21" s="8">
        <v>3480</v>
      </c>
      <c r="I21" s="8">
        <v>6068</v>
      </c>
    </row>
    <row r="22" spans="1:12" x14ac:dyDescent="0.25">
      <c r="A22" s="12" t="s">
        <v>42</v>
      </c>
      <c r="B22" s="5">
        <v>772</v>
      </c>
      <c r="C22" s="5">
        <v>83.25</v>
      </c>
      <c r="D22" s="5" t="s">
        <v>19</v>
      </c>
      <c r="E22" s="56">
        <v>855.25</v>
      </c>
      <c r="F22" s="6">
        <v>6947</v>
      </c>
      <c r="G22" s="5">
        <v>749</v>
      </c>
      <c r="H22" s="5" t="s">
        <v>19</v>
      </c>
      <c r="I22" s="6">
        <v>7696</v>
      </c>
      <c r="L22" s="54"/>
    </row>
    <row r="23" spans="1:12" ht="15" customHeight="1" x14ac:dyDescent="0.25">
      <c r="A23" s="13" t="s">
        <v>43</v>
      </c>
      <c r="B23" s="7">
        <v>771.25</v>
      </c>
      <c r="C23" s="7">
        <v>83.25</v>
      </c>
      <c r="D23" s="7" t="s">
        <v>19</v>
      </c>
      <c r="E23" s="57">
        <v>854.5</v>
      </c>
      <c r="F23" s="7" t="s">
        <v>84</v>
      </c>
      <c r="G23" s="7">
        <v>749</v>
      </c>
      <c r="H23" s="7" t="s">
        <v>19</v>
      </c>
      <c r="I23" s="8">
        <v>7691</v>
      </c>
    </row>
    <row r="24" spans="1:12" ht="15" customHeight="1" x14ac:dyDescent="0.25">
      <c r="A24" s="12" t="s">
        <v>44</v>
      </c>
      <c r="B24" s="6">
        <v>1093.33</v>
      </c>
      <c r="C24" s="5">
        <v>83.25</v>
      </c>
      <c r="D24" s="5" t="s">
        <v>19</v>
      </c>
      <c r="E24" s="58">
        <v>1176.58</v>
      </c>
      <c r="F24" s="6">
        <v>9841</v>
      </c>
      <c r="G24" s="5">
        <v>749</v>
      </c>
      <c r="H24" s="5" t="s">
        <v>19</v>
      </c>
      <c r="I24" s="6">
        <v>10590</v>
      </c>
    </row>
    <row r="25" spans="1:12" x14ac:dyDescent="0.25">
      <c r="B25"/>
      <c r="C25"/>
      <c r="D25"/>
      <c r="E25" s="59"/>
      <c r="F25"/>
      <c r="G25"/>
      <c r="H25"/>
      <c r="I25"/>
    </row>
    <row r="26" spans="1:12" ht="23.25" x14ac:dyDescent="0.25">
      <c r="A26" s="3" t="s">
        <v>35</v>
      </c>
      <c r="B26" s="185" t="s">
        <v>12</v>
      </c>
      <c r="C26" s="185"/>
      <c r="D26" s="185"/>
      <c r="E26" s="185"/>
      <c r="F26" s="185" t="s">
        <v>13</v>
      </c>
      <c r="G26" s="185"/>
      <c r="H26" s="185"/>
      <c r="I26" s="185"/>
    </row>
    <row r="27" spans="1:12" ht="15" customHeight="1" x14ac:dyDescent="0.25">
      <c r="A27" s="4" t="s">
        <v>14</v>
      </c>
      <c r="B27" s="4" t="s">
        <v>15</v>
      </c>
      <c r="C27" s="4" t="s">
        <v>16</v>
      </c>
      <c r="D27" s="4" t="s">
        <v>17</v>
      </c>
      <c r="E27" s="55" t="s">
        <v>2</v>
      </c>
      <c r="F27" s="4" t="s">
        <v>15</v>
      </c>
      <c r="G27" s="4" t="s">
        <v>16</v>
      </c>
      <c r="H27" s="4" t="s">
        <v>17</v>
      </c>
      <c r="I27" s="4" t="s">
        <v>2</v>
      </c>
    </row>
    <row r="28" spans="1:12" ht="15" customHeight="1" x14ac:dyDescent="0.25">
      <c r="A28" s="12" t="s">
        <v>18</v>
      </c>
      <c r="B28" s="5">
        <v>801.75</v>
      </c>
      <c r="C28" s="5">
        <v>83.25</v>
      </c>
      <c r="D28" s="5" t="s">
        <v>19</v>
      </c>
      <c r="E28" s="56">
        <v>885</v>
      </c>
      <c r="F28" s="6">
        <v>7216</v>
      </c>
      <c r="G28" s="5">
        <v>749</v>
      </c>
      <c r="H28" s="5" t="s">
        <v>19</v>
      </c>
      <c r="I28" s="6">
        <v>7965</v>
      </c>
    </row>
    <row r="29" spans="1:12" ht="15" customHeight="1" x14ac:dyDescent="0.25">
      <c r="A29" s="13" t="s">
        <v>20</v>
      </c>
      <c r="B29" s="7">
        <v>801.75</v>
      </c>
      <c r="C29" s="7">
        <v>83.25</v>
      </c>
      <c r="D29" s="7">
        <v>96.25</v>
      </c>
      <c r="E29" s="57">
        <v>981.25</v>
      </c>
      <c r="F29" s="8">
        <v>7216</v>
      </c>
      <c r="G29" s="7">
        <v>749</v>
      </c>
      <c r="H29" s="7">
        <v>865</v>
      </c>
      <c r="I29" s="8">
        <v>8830</v>
      </c>
    </row>
    <row r="30" spans="1:12" ht="15" customHeight="1" x14ac:dyDescent="0.25">
      <c r="A30" s="12" t="s">
        <v>21</v>
      </c>
      <c r="B30" s="5">
        <v>801.75</v>
      </c>
      <c r="C30" s="5">
        <v>83.25</v>
      </c>
      <c r="D30" s="5">
        <v>46.75</v>
      </c>
      <c r="E30" s="56">
        <v>931.75</v>
      </c>
      <c r="F30" s="6">
        <v>7216</v>
      </c>
      <c r="G30" s="5">
        <v>749</v>
      </c>
      <c r="H30" s="5">
        <v>420</v>
      </c>
      <c r="I30" s="6">
        <v>8385</v>
      </c>
    </row>
    <row r="31" spans="1:12" ht="15" customHeight="1" x14ac:dyDescent="0.25">
      <c r="A31" s="13" t="s">
        <v>22</v>
      </c>
      <c r="B31" s="7">
        <v>801.75</v>
      </c>
      <c r="C31" s="7">
        <v>83.25</v>
      </c>
      <c r="D31" s="7">
        <v>22.5</v>
      </c>
      <c r="E31" s="57">
        <v>907.5</v>
      </c>
      <c r="F31" s="8">
        <v>7216</v>
      </c>
      <c r="G31" s="7">
        <v>749</v>
      </c>
      <c r="H31" s="7">
        <v>203</v>
      </c>
      <c r="I31" s="8">
        <v>8168</v>
      </c>
    </row>
    <row r="32" spans="1:12" ht="15" customHeight="1" x14ac:dyDescent="0.25">
      <c r="A32" s="12" t="s">
        <v>23</v>
      </c>
      <c r="B32" s="5">
        <v>801.75</v>
      </c>
      <c r="C32" s="5">
        <v>83.25</v>
      </c>
      <c r="D32" s="5">
        <v>58.5</v>
      </c>
      <c r="E32" s="56">
        <v>943.5</v>
      </c>
      <c r="F32" s="6">
        <v>7216</v>
      </c>
      <c r="G32" s="5">
        <v>749</v>
      </c>
      <c r="H32" s="5">
        <v>525</v>
      </c>
      <c r="I32" s="6">
        <v>8490</v>
      </c>
    </row>
    <row r="33" spans="1:9" ht="15" customHeight="1" x14ac:dyDescent="0.25">
      <c r="A33" s="13" t="s">
        <v>24</v>
      </c>
      <c r="B33" s="7">
        <v>801.75</v>
      </c>
      <c r="C33" s="7">
        <v>83.25</v>
      </c>
      <c r="D33" s="7">
        <v>5.75</v>
      </c>
      <c r="E33" s="57">
        <v>890.75</v>
      </c>
      <c r="F33" s="8">
        <v>7216</v>
      </c>
      <c r="G33" s="7">
        <v>749</v>
      </c>
      <c r="H33" s="7">
        <v>50</v>
      </c>
      <c r="I33" s="8">
        <v>8015</v>
      </c>
    </row>
    <row r="34" spans="1:9" ht="15" customHeight="1" x14ac:dyDescent="0.25">
      <c r="A34" s="12" t="s">
        <v>25</v>
      </c>
      <c r="B34" s="5">
        <v>801.75</v>
      </c>
      <c r="C34" s="5">
        <v>83.25</v>
      </c>
      <c r="D34" s="5">
        <v>74</v>
      </c>
      <c r="E34" s="56">
        <v>969</v>
      </c>
      <c r="F34" s="6">
        <v>7216</v>
      </c>
      <c r="G34" s="5">
        <v>749</v>
      </c>
      <c r="H34" s="5">
        <v>665</v>
      </c>
      <c r="I34" s="6">
        <v>8630</v>
      </c>
    </row>
    <row r="35" spans="1:9" ht="15" customHeight="1" x14ac:dyDescent="0.25">
      <c r="A35" s="13" t="s">
        <v>37</v>
      </c>
      <c r="B35" s="7">
        <v>801.75</v>
      </c>
      <c r="C35" s="7">
        <v>83.25</v>
      </c>
      <c r="D35" s="7">
        <v>88.25</v>
      </c>
      <c r="E35" s="57">
        <v>973.25</v>
      </c>
      <c r="F35" s="8">
        <v>7216</v>
      </c>
      <c r="G35" s="7">
        <v>749</v>
      </c>
      <c r="H35" s="7">
        <v>794</v>
      </c>
      <c r="I35" s="8">
        <v>8759</v>
      </c>
    </row>
    <row r="36" spans="1:9" ht="15" customHeight="1" x14ac:dyDescent="0.25">
      <c r="A36" s="12" t="s">
        <v>27</v>
      </c>
      <c r="B36" s="5">
        <v>801.75</v>
      </c>
      <c r="C36" s="5">
        <v>83.25</v>
      </c>
      <c r="D36" s="5">
        <v>88.25</v>
      </c>
      <c r="E36" s="56">
        <v>973.25</v>
      </c>
      <c r="F36" s="6">
        <v>7216</v>
      </c>
      <c r="G36" s="5">
        <v>749</v>
      </c>
      <c r="H36" s="5">
        <v>794</v>
      </c>
      <c r="I36" s="6">
        <v>8759</v>
      </c>
    </row>
    <row r="37" spans="1:9" ht="15" customHeight="1" x14ac:dyDescent="0.25">
      <c r="A37" s="13" t="s">
        <v>28</v>
      </c>
      <c r="B37" s="7">
        <v>801.75</v>
      </c>
      <c r="C37" s="7">
        <v>83.25</v>
      </c>
      <c r="D37" s="7">
        <v>107.75</v>
      </c>
      <c r="E37" s="57">
        <v>992.75</v>
      </c>
      <c r="F37" s="8">
        <v>7216</v>
      </c>
      <c r="G37" s="7">
        <v>749</v>
      </c>
      <c r="H37" s="7">
        <v>969</v>
      </c>
      <c r="I37" s="8">
        <v>8934</v>
      </c>
    </row>
    <row r="38" spans="1:9" ht="15" customHeight="1" x14ac:dyDescent="0.25">
      <c r="A38" s="12" t="s">
        <v>29</v>
      </c>
      <c r="B38" s="5">
        <v>801.75</v>
      </c>
      <c r="C38" s="5">
        <v>83.25</v>
      </c>
      <c r="D38" s="5">
        <v>22.25</v>
      </c>
      <c r="E38" s="56">
        <v>907.25</v>
      </c>
      <c r="F38" s="6">
        <v>7216</v>
      </c>
      <c r="G38" s="5">
        <v>749</v>
      </c>
      <c r="H38" s="5">
        <v>200</v>
      </c>
      <c r="I38" s="6">
        <v>8165</v>
      </c>
    </row>
    <row r="39" spans="1:9" ht="15" customHeight="1" x14ac:dyDescent="0.25">
      <c r="A39" s="13" t="s">
        <v>30</v>
      </c>
      <c r="B39" s="7">
        <v>801.75</v>
      </c>
      <c r="C39" s="7">
        <v>83.25</v>
      </c>
      <c r="D39" s="7">
        <v>23</v>
      </c>
      <c r="E39" s="57">
        <v>908</v>
      </c>
      <c r="F39" s="8">
        <v>7216</v>
      </c>
      <c r="G39" s="7">
        <v>749</v>
      </c>
      <c r="H39" s="7">
        <v>208</v>
      </c>
      <c r="I39" s="8">
        <v>8173</v>
      </c>
    </row>
    <row r="40" spans="1:9" ht="15" customHeight="1" x14ac:dyDescent="0.25">
      <c r="A40" s="12" t="s">
        <v>38</v>
      </c>
      <c r="B40" s="5">
        <v>801.75</v>
      </c>
      <c r="C40" s="5">
        <v>83.25</v>
      </c>
      <c r="D40" s="5">
        <v>118.75</v>
      </c>
      <c r="E40" s="58">
        <v>1003.75</v>
      </c>
      <c r="F40" s="6">
        <v>7216</v>
      </c>
      <c r="G40" s="5">
        <v>749</v>
      </c>
      <c r="H40" s="6">
        <v>1068</v>
      </c>
      <c r="I40" s="6">
        <v>9033</v>
      </c>
    </row>
    <row r="41" spans="1:9" x14ac:dyDescent="0.25">
      <c r="A41" s="13" t="s">
        <v>39</v>
      </c>
      <c r="B41" s="7">
        <v>801.75</v>
      </c>
      <c r="C41" s="7">
        <v>83.25</v>
      </c>
      <c r="D41" s="7">
        <v>13</v>
      </c>
      <c r="E41" s="57">
        <v>898</v>
      </c>
      <c r="F41" s="8">
        <v>7216</v>
      </c>
      <c r="G41" s="7">
        <v>749</v>
      </c>
      <c r="H41" s="7">
        <v>115</v>
      </c>
      <c r="I41" s="8">
        <v>8080</v>
      </c>
    </row>
    <row r="42" spans="1:9" ht="15" customHeight="1" x14ac:dyDescent="0.25">
      <c r="A42" s="12" t="s">
        <v>40</v>
      </c>
      <c r="B42" s="5">
        <v>717.25</v>
      </c>
      <c r="C42" s="5">
        <v>83.25</v>
      </c>
      <c r="D42" s="5">
        <v>134</v>
      </c>
      <c r="E42" s="56">
        <v>1019</v>
      </c>
      <c r="F42" s="6">
        <v>6454</v>
      </c>
      <c r="G42" s="5">
        <v>749</v>
      </c>
      <c r="H42" s="6">
        <v>1206</v>
      </c>
      <c r="I42" s="6">
        <v>9171</v>
      </c>
    </row>
    <row r="43" spans="1:9" ht="15" customHeight="1" x14ac:dyDescent="0.25">
      <c r="A43" s="13" t="s">
        <v>41</v>
      </c>
      <c r="B43" s="7">
        <v>347.5</v>
      </c>
      <c r="C43" s="7">
        <v>83.25</v>
      </c>
      <c r="D43" s="7">
        <v>486.25</v>
      </c>
      <c r="E43" s="57">
        <v>917</v>
      </c>
      <c r="F43" s="8">
        <v>3126</v>
      </c>
      <c r="G43" s="7">
        <v>749</v>
      </c>
      <c r="H43" s="8">
        <v>4376</v>
      </c>
      <c r="I43" s="8">
        <v>8251</v>
      </c>
    </row>
    <row r="45" spans="1:9" x14ac:dyDescent="0.25">
      <c r="A45" s="11"/>
      <c r="B45"/>
      <c r="C45"/>
      <c r="D45"/>
      <c r="E45" s="59"/>
      <c r="F45"/>
      <c r="G45"/>
      <c r="H45"/>
      <c r="I45"/>
    </row>
    <row r="46" spans="1:9" ht="23.25" x14ac:dyDescent="0.25">
      <c r="A46" s="3" t="s">
        <v>36</v>
      </c>
      <c r="B46" s="185" t="s">
        <v>12</v>
      </c>
      <c r="C46" s="185"/>
      <c r="D46" s="185"/>
      <c r="E46" s="185"/>
      <c r="F46" s="185" t="s">
        <v>13</v>
      </c>
      <c r="G46" s="185"/>
      <c r="H46" s="185"/>
      <c r="I46" s="185"/>
    </row>
    <row r="47" spans="1:9" x14ac:dyDescent="0.25">
      <c r="A47" s="4" t="s">
        <v>14</v>
      </c>
      <c r="B47" s="4" t="s">
        <v>15</v>
      </c>
      <c r="C47" s="4" t="s">
        <v>16</v>
      </c>
      <c r="D47" s="4" t="s">
        <v>17</v>
      </c>
      <c r="E47" s="55" t="s">
        <v>2</v>
      </c>
      <c r="F47" s="4" t="s">
        <v>15</v>
      </c>
      <c r="G47" s="4" t="s">
        <v>16</v>
      </c>
      <c r="H47" s="4" t="s">
        <v>17</v>
      </c>
      <c r="I47" s="4" t="s">
        <v>2</v>
      </c>
    </row>
    <row r="48" spans="1:9" ht="15" customHeight="1" x14ac:dyDescent="0.25">
      <c r="A48" s="12" t="s">
        <v>18</v>
      </c>
      <c r="B48" s="6">
        <v>1145.75</v>
      </c>
      <c r="C48" s="5">
        <v>83.25</v>
      </c>
      <c r="D48" s="5" t="s">
        <v>19</v>
      </c>
      <c r="E48" s="58">
        <v>1229</v>
      </c>
      <c r="F48" s="6">
        <v>10311</v>
      </c>
      <c r="G48" s="5">
        <v>749</v>
      </c>
      <c r="H48" s="5" t="s">
        <v>19</v>
      </c>
      <c r="I48" s="6">
        <v>11060</v>
      </c>
    </row>
    <row r="49" spans="1:9" ht="15" customHeight="1" x14ac:dyDescent="0.25">
      <c r="A49" s="13" t="s">
        <v>20</v>
      </c>
      <c r="B49" s="8">
        <v>1145.75</v>
      </c>
      <c r="C49" s="7">
        <v>83.25</v>
      </c>
      <c r="D49" s="7">
        <v>91.25</v>
      </c>
      <c r="E49" s="60">
        <v>1320.25</v>
      </c>
      <c r="F49" s="8">
        <v>10311</v>
      </c>
      <c r="G49" s="7">
        <v>749</v>
      </c>
      <c r="H49" s="7">
        <v>820</v>
      </c>
      <c r="I49" s="8">
        <v>11888</v>
      </c>
    </row>
    <row r="50" spans="1:9" ht="15" customHeight="1" x14ac:dyDescent="0.25">
      <c r="A50" s="12" t="s">
        <v>21</v>
      </c>
      <c r="B50" s="6">
        <v>1145.75</v>
      </c>
      <c r="C50" s="5">
        <v>83.25</v>
      </c>
      <c r="D50" s="5">
        <v>47.75</v>
      </c>
      <c r="E50" s="58">
        <v>1276.75</v>
      </c>
      <c r="F50" s="6">
        <v>10311</v>
      </c>
      <c r="G50" s="5">
        <v>749</v>
      </c>
      <c r="H50" s="5">
        <v>430</v>
      </c>
      <c r="I50" s="6">
        <v>11490</v>
      </c>
    </row>
    <row r="51" spans="1:9" ht="15" customHeight="1" x14ac:dyDescent="0.25">
      <c r="A51" s="13" t="s">
        <v>22</v>
      </c>
      <c r="B51" s="8">
        <v>1145.75</v>
      </c>
      <c r="C51" s="7">
        <v>83.25</v>
      </c>
      <c r="D51" s="7">
        <v>23</v>
      </c>
      <c r="E51" s="60">
        <v>1252</v>
      </c>
      <c r="F51" s="8">
        <v>10311</v>
      </c>
      <c r="G51" s="7">
        <v>749</v>
      </c>
      <c r="H51" s="7">
        <v>208</v>
      </c>
      <c r="I51" s="8">
        <v>11268</v>
      </c>
    </row>
    <row r="52" spans="1:9" ht="15" customHeight="1" x14ac:dyDescent="0.25">
      <c r="A52" s="12" t="s">
        <v>23</v>
      </c>
      <c r="B52" s="6">
        <v>1145.75</v>
      </c>
      <c r="C52" s="5">
        <v>83.25</v>
      </c>
      <c r="D52" s="5">
        <v>60</v>
      </c>
      <c r="E52" s="58">
        <v>1289</v>
      </c>
      <c r="F52" s="6">
        <v>10311</v>
      </c>
      <c r="G52" s="5">
        <v>749</v>
      </c>
      <c r="H52" s="5">
        <v>538</v>
      </c>
      <c r="I52" s="6">
        <v>11598</v>
      </c>
    </row>
    <row r="53" spans="1:9" ht="15" customHeight="1" x14ac:dyDescent="0.25">
      <c r="A53" s="13" t="s">
        <v>24</v>
      </c>
      <c r="B53" s="8">
        <v>1145.75</v>
      </c>
      <c r="C53" s="7">
        <v>83.25</v>
      </c>
      <c r="D53" s="7">
        <v>5.75</v>
      </c>
      <c r="E53" s="60">
        <v>1234.75</v>
      </c>
      <c r="F53" s="8">
        <v>10311</v>
      </c>
      <c r="G53" s="7">
        <v>749</v>
      </c>
      <c r="H53" s="7">
        <v>50</v>
      </c>
      <c r="I53" s="8">
        <v>11110</v>
      </c>
    </row>
    <row r="54" spans="1:9" ht="15" customHeight="1" x14ac:dyDescent="0.25">
      <c r="A54" s="12" t="s">
        <v>25</v>
      </c>
      <c r="B54" s="6">
        <v>1145.75</v>
      </c>
      <c r="C54" s="5">
        <v>83.25</v>
      </c>
      <c r="D54" s="5">
        <v>74</v>
      </c>
      <c r="E54" s="58">
        <v>1303</v>
      </c>
      <c r="F54" s="6">
        <v>10311</v>
      </c>
      <c r="G54" s="5">
        <v>749</v>
      </c>
      <c r="H54" s="5">
        <v>665</v>
      </c>
      <c r="I54" s="6">
        <v>11725</v>
      </c>
    </row>
    <row r="55" spans="1:9" ht="15" customHeight="1" x14ac:dyDescent="0.25">
      <c r="A55" s="13" t="s">
        <v>37</v>
      </c>
      <c r="B55" s="8">
        <v>1145.75</v>
      </c>
      <c r="C55" s="7">
        <v>83.25</v>
      </c>
      <c r="D55" s="7">
        <v>88.25</v>
      </c>
      <c r="E55" s="60">
        <v>1317.25</v>
      </c>
      <c r="F55" s="8">
        <v>10311</v>
      </c>
      <c r="G55" s="7">
        <v>749</v>
      </c>
      <c r="H55" s="7">
        <v>794</v>
      </c>
      <c r="I55" s="8">
        <v>11854</v>
      </c>
    </row>
    <row r="56" spans="1:9" ht="15" customHeight="1" x14ac:dyDescent="0.25">
      <c r="A56" s="12" t="s">
        <v>27</v>
      </c>
      <c r="B56" s="6">
        <v>1145.75</v>
      </c>
      <c r="C56" s="5">
        <v>83.25</v>
      </c>
      <c r="D56" s="5">
        <v>88.25</v>
      </c>
      <c r="E56" s="58">
        <v>1317.25</v>
      </c>
      <c r="F56" s="6">
        <v>10311</v>
      </c>
      <c r="G56" s="5">
        <v>749</v>
      </c>
      <c r="H56" s="5">
        <v>794</v>
      </c>
      <c r="I56" s="6">
        <v>11854</v>
      </c>
    </row>
    <row r="57" spans="1:9" ht="15" customHeight="1" x14ac:dyDescent="0.25">
      <c r="A57" s="13" t="s">
        <v>28</v>
      </c>
      <c r="B57" s="8">
        <v>1145.75</v>
      </c>
      <c r="C57" s="7">
        <v>83.25</v>
      </c>
      <c r="D57" s="7">
        <v>107.75</v>
      </c>
      <c r="E57" s="60">
        <v>1336.72</v>
      </c>
      <c r="F57" s="8">
        <v>10311</v>
      </c>
      <c r="G57" s="7">
        <v>749</v>
      </c>
      <c r="H57" s="7">
        <v>969</v>
      </c>
      <c r="I57" s="8">
        <v>12029</v>
      </c>
    </row>
    <row r="58" spans="1:9" ht="15" customHeight="1" x14ac:dyDescent="0.25">
      <c r="A58" s="12" t="s">
        <v>29</v>
      </c>
      <c r="B58" s="6">
        <v>1145.75</v>
      </c>
      <c r="C58" s="5">
        <v>83.25</v>
      </c>
      <c r="D58" s="5">
        <v>19.5</v>
      </c>
      <c r="E58" s="58">
        <v>1248.5</v>
      </c>
      <c r="F58" s="6">
        <v>10311</v>
      </c>
      <c r="G58" s="5">
        <v>749</v>
      </c>
      <c r="H58" s="5">
        <v>175</v>
      </c>
      <c r="I58" s="6">
        <v>11235</v>
      </c>
    </row>
    <row r="59" spans="1:9" ht="15" customHeight="1" x14ac:dyDescent="0.25">
      <c r="A59" s="13" t="s">
        <v>30</v>
      </c>
      <c r="B59" s="8">
        <v>1145.75</v>
      </c>
      <c r="C59" s="7">
        <v>83.25</v>
      </c>
      <c r="D59" s="7">
        <v>25.25</v>
      </c>
      <c r="E59" s="60">
        <v>1254.25</v>
      </c>
      <c r="F59" s="8">
        <v>10311</v>
      </c>
      <c r="G59" s="7">
        <v>749</v>
      </c>
      <c r="H59" s="7" t="s">
        <v>45</v>
      </c>
      <c r="I59" s="8">
        <v>11286</v>
      </c>
    </row>
    <row r="60" spans="1:9" ht="15" customHeight="1" x14ac:dyDescent="0.25">
      <c r="A60" s="12" t="s">
        <v>38</v>
      </c>
      <c r="B60" s="6">
        <v>1145.75</v>
      </c>
      <c r="C60" s="5">
        <v>83.25</v>
      </c>
      <c r="D60" s="5">
        <v>164.75</v>
      </c>
      <c r="E60" s="58">
        <v>1393.75</v>
      </c>
      <c r="F60" s="6">
        <v>10311</v>
      </c>
      <c r="G60" s="5">
        <v>749</v>
      </c>
      <c r="H60" s="6">
        <v>1482</v>
      </c>
      <c r="I60" s="6">
        <v>12542</v>
      </c>
    </row>
    <row r="61" spans="1:9" ht="15" customHeight="1" x14ac:dyDescent="0.25">
      <c r="A61" s="13" t="s">
        <v>39</v>
      </c>
      <c r="B61" s="8">
        <v>1145.75</v>
      </c>
      <c r="C61" s="7">
        <v>83.25</v>
      </c>
      <c r="D61" s="7">
        <v>13</v>
      </c>
      <c r="E61" s="60">
        <v>1242</v>
      </c>
      <c r="F61" s="8">
        <v>10311</v>
      </c>
      <c r="G61" s="7">
        <v>749</v>
      </c>
      <c r="H61" s="7">
        <v>115</v>
      </c>
      <c r="I61" s="8">
        <v>11175</v>
      </c>
    </row>
    <row r="62" spans="1:9" ht="15" customHeight="1" x14ac:dyDescent="0.25">
      <c r="A62" s="12" t="s">
        <v>40</v>
      </c>
      <c r="B62" s="6">
        <v>1145.75</v>
      </c>
      <c r="C62" s="5">
        <v>83.25</v>
      </c>
      <c r="D62" s="5">
        <v>178</v>
      </c>
      <c r="E62" s="58">
        <v>1407</v>
      </c>
      <c r="F62" s="6">
        <v>10311</v>
      </c>
      <c r="G62" s="5">
        <v>749</v>
      </c>
      <c r="H62" s="6">
        <v>1602</v>
      </c>
      <c r="I62" s="6">
        <v>12662</v>
      </c>
    </row>
    <row r="63" spans="1:9" ht="15" customHeight="1" x14ac:dyDescent="0.25">
      <c r="A63" s="13" t="s">
        <v>41</v>
      </c>
      <c r="B63" s="7">
        <v>496.5</v>
      </c>
      <c r="C63" s="7">
        <v>83.25</v>
      </c>
      <c r="D63" s="7">
        <v>755</v>
      </c>
      <c r="E63" s="60">
        <v>1334.75</v>
      </c>
      <c r="F63" s="8">
        <v>4467</v>
      </c>
      <c r="G63" s="7">
        <v>749</v>
      </c>
      <c r="H63" s="8">
        <v>6795</v>
      </c>
      <c r="I63" s="8">
        <v>12011</v>
      </c>
    </row>
    <row r="64" spans="1:9" ht="15" customHeight="1" x14ac:dyDescent="0.25">
      <c r="A64" s="12" t="s">
        <v>42</v>
      </c>
      <c r="B64" s="6">
        <v>1277.5</v>
      </c>
      <c r="C64" s="5">
        <v>83.25</v>
      </c>
      <c r="D64" s="5" t="s">
        <v>19</v>
      </c>
      <c r="E64" s="58">
        <v>1360.75</v>
      </c>
      <c r="F64" s="6">
        <v>11496</v>
      </c>
      <c r="G64" s="5">
        <v>749</v>
      </c>
      <c r="H64" s="5" t="s">
        <v>19</v>
      </c>
      <c r="I64" s="6">
        <v>12245</v>
      </c>
    </row>
    <row r="65" spans="1:9" ht="15" customHeight="1" x14ac:dyDescent="0.25">
      <c r="A65" s="13" t="s">
        <v>43</v>
      </c>
      <c r="B65" s="8">
        <v>1693.75</v>
      </c>
      <c r="C65" s="7">
        <v>83.25</v>
      </c>
      <c r="D65" s="7" t="s">
        <v>19</v>
      </c>
      <c r="E65" s="60">
        <v>1777</v>
      </c>
      <c r="F65" s="8">
        <v>15242</v>
      </c>
      <c r="G65" s="7">
        <v>749</v>
      </c>
      <c r="H65" s="7" t="s">
        <v>19</v>
      </c>
      <c r="I65" s="8">
        <v>15991</v>
      </c>
    </row>
    <row r="66" spans="1:9" ht="15" customHeight="1" x14ac:dyDescent="0.25">
      <c r="A66" s="12" t="s">
        <v>44</v>
      </c>
      <c r="B66" s="6">
        <v>1669.25</v>
      </c>
      <c r="C66" s="5">
        <v>83.25</v>
      </c>
      <c r="D66" s="5" t="s">
        <v>19</v>
      </c>
      <c r="E66" s="58">
        <v>1752.5</v>
      </c>
      <c r="F66" s="6">
        <v>15021</v>
      </c>
      <c r="G66" s="5">
        <v>749</v>
      </c>
      <c r="H66" s="5" t="s">
        <v>19</v>
      </c>
      <c r="I66" s="6">
        <v>15770</v>
      </c>
    </row>
    <row r="67" spans="1:9" ht="18.75" thickBot="1" x14ac:dyDescent="0.3"/>
    <row r="68" spans="1:9" ht="23.25" x14ac:dyDescent="0.25">
      <c r="A68" s="19" t="s">
        <v>85</v>
      </c>
      <c r="B68" s="1"/>
      <c r="C68" s="1"/>
      <c r="D68" s="1"/>
      <c r="E68" s="61"/>
      <c r="F68" s="1"/>
      <c r="G68" s="1"/>
      <c r="H68" s="1"/>
      <c r="I68" s="35"/>
    </row>
    <row r="69" spans="1:9" x14ac:dyDescent="0.25">
      <c r="A69" s="36"/>
      <c r="B69"/>
      <c r="C69"/>
      <c r="D69"/>
      <c r="E69" s="59"/>
      <c r="F69"/>
      <c r="G69"/>
      <c r="H69"/>
      <c r="I69" s="37"/>
    </row>
    <row r="70" spans="1:9" ht="15" customHeight="1" x14ac:dyDescent="0.25">
      <c r="A70" s="38" t="s">
        <v>11</v>
      </c>
      <c r="B70"/>
      <c r="C70"/>
      <c r="D70"/>
      <c r="E70" s="59"/>
      <c r="F70"/>
      <c r="G70"/>
      <c r="H70"/>
      <c r="I70" s="37"/>
    </row>
    <row r="71" spans="1:9" ht="15" customHeight="1" x14ac:dyDescent="0.25">
      <c r="A71" s="39"/>
      <c r="B71"/>
      <c r="C71"/>
      <c r="D71"/>
      <c r="E71" s="59"/>
      <c r="F71"/>
      <c r="G71"/>
      <c r="H71"/>
      <c r="I71" s="37"/>
    </row>
    <row r="72" spans="1:9" ht="15" customHeight="1" x14ac:dyDescent="0.25">
      <c r="A72" s="40"/>
      <c r="B72" s="185" t="s">
        <v>12</v>
      </c>
      <c r="C72" s="185"/>
      <c r="D72" s="185"/>
      <c r="E72" s="185"/>
      <c r="F72" s="185" t="s">
        <v>13</v>
      </c>
      <c r="G72" s="185"/>
      <c r="H72" s="185"/>
      <c r="I72" s="187"/>
    </row>
    <row r="73" spans="1:9" ht="15" customHeight="1" x14ac:dyDescent="0.25">
      <c r="A73" s="41" t="s">
        <v>14</v>
      </c>
      <c r="B73" s="4" t="s">
        <v>15</v>
      </c>
      <c r="C73" s="4" t="s">
        <v>16</v>
      </c>
      <c r="D73" s="4" t="s">
        <v>17</v>
      </c>
      <c r="E73" s="55" t="s">
        <v>2</v>
      </c>
      <c r="F73" s="4" t="s">
        <v>15</v>
      </c>
      <c r="G73" s="4" t="s">
        <v>16</v>
      </c>
      <c r="H73" s="4" t="s">
        <v>17</v>
      </c>
      <c r="I73" s="42" t="s">
        <v>2</v>
      </c>
    </row>
    <row r="74" spans="1:9" ht="15" customHeight="1" x14ac:dyDescent="0.25">
      <c r="A74" s="43" t="s">
        <v>46</v>
      </c>
      <c r="B74" s="5">
        <v>636</v>
      </c>
      <c r="C74" s="5">
        <v>83.25</v>
      </c>
      <c r="D74" s="5" t="s">
        <v>19</v>
      </c>
      <c r="E74" s="56">
        <v>719.25</v>
      </c>
      <c r="F74" s="6">
        <v>5723</v>
      </c>
      <c r="G74" s="5">
        <v>749</v>
      </c>
      <c r="H74" s="5" t="s">
        <v>19</v>
      </c>
      <c r="I74" s="44">
        <v>6472</v>
      </c>
    </row>
    <row r="75" spans="1:9" ht="15" customHeight="1" x14ac:dyDescent="0.25">
      <c r="A75" s="36"/>
      <c r="B75"/>
      <c r="C75"/>
      <c r="D75"/>
      <c r="E75" s="59"/>
      <c r="F75"/>
      <c r="G75"/>
      <c r="H75"/>
      <c r="I75" s="37"/>
    </row>
    <row r="76" spans="1:9" ht="15" customHeight="1" x14ac:dyDescent="0.25">
      <c r="A76" s="38" t="s">
        <v>47</v>
      </c>
      <c r="B76"/>
      <c r="C76"/>
      <c r="D76"/>
      <c r="E76" s="59"/>
      <c r="F76"/>
      <c r="G76"/>
      <c r="H76"/>
      <c r="I76" s="37"/>
    </row>
    <row r="77" spans="1:9" ht="15" customHeight="1" x14ac:dyDescent="0.25">
      <c r="A77" s="39"/>
      <c r="B77"/>
      <c r="C77"/>
      <c r="D77"/>
      <c r="E77" s="59"/>
      <c r="F77"/>
      <c r="G77"/>
      <c r="H77"/>
      <c r="I77" s="37"/>
    </row>
    <row r="78" spans="1:9" ht="15" customHeight="1" x14ac:dyDescent="0.25">
      <c r="A78" s="40"/>
      <c r="B78" s="185" t="s">
        <v>12</v>
      </c>
      <c r="C78" s="185"/>
      <c r="D78" s="185"/>
      <c r="E78" s="185"/>
      <c r="F78" s="185" t="s">
        <v>13</v>
      </c>
      <c r="G78" s="185"/>
      <c r="H78" s="185"/>
      <c r="I78" s="187"/>
    </row>
    <row r="79" spans="1:9" ht="15" customHeight="1" x14ac:dyDescent="0.25">
      <c r="A79" s="41" t="s">
        <v>14</v>
      </c>
      <c r="B79" s="4" t="s">
        <v>15</v>
      </c>
      <c r="C79" s="4" t="s">
        <v>16</v>
      </c>
      <c r="D79" s="4" t="s">
        <v>17</v>
      </c>
      <c r="E79" s="55" t="s">
        <v>2</v>
      </c>
      <c r="F79" s="4" t="s">
        <v>15</v>
      </c>
      <c r="G79" s="4" t="s">
        <v>16</v>
      </c>
      <c r="H79" s="4" t="s">
        <v>17</v>
      </c>
      <c r="I79" s="42" t="s">
        <v>2</v>
      </c>
    </row>
    <row r="80" spans="1:9" ht="15" customHeight="1" x14ac:dyDescent="0.25">
      <c r="A80" s="43" t="s">
        <v>46</v>
      </c>
      <c r="B80" s="6">
        <v>1092.5</v>
      </c>
      <c r="C80" s="5">
        <v>83.25</v>
      </c>
      <c r="D80" s="5" t="s">
        <v>19</v>
      </c>
      <c r="E80" s="58">
        <v>1175.75</v>
      </c>
      <c r="F80" s="6">
        <v>9831</v>
      </c>
      <c r="G80" s="5">
        <v>749</v>
      </c>
      <c r="H80" s="5" t="s">
        <v>19</v>
      </c>
      <c r="I80" s="44">
        <v>10580</v>
      </c>
    </row>
    <row r="81" spans="1:9" ht="15" customHeight="1" x14ac:dyDescent="0.25">
      <c r="A81" s="36"/>
      <c r="B81"/>
      <c r="C81"/>
      <c r="D81"/>
      <c r="E81" s="59"/>
      <c r="F81"/>
      <c r="G81"/>
      <c r="H81"/>
      <c r="I81" s="37"/>
    </row>
    <row r="82" spans="1:9" ht="15" customHeight="1" x14ac:dyDescent="0.25">
      <c r="A82" s="38" t="s">
        <v>48</v>
      </c>
      <c r="B82"/>
      <c r="C82"/>
      <c r="D82"/>
      <c r="E82" s="59"/>
      <c r="F82"/>
      <c r="G82"/>
      <c r="H82"/>
      <c r="I82" s="37"/>
    </row>
    <row r="83" spans="1:9" ht="15" customHeight="1" x14ac:dyDescent="0.25">
      <c r="A83" s="39"/>
      <c r="B83"/>
      <c r="C83"/>
      <c r="D83"/>
      <c r="E83" s="59"/>
      <c r="F83"/>
      <c r="G83"/>
      <c r="H83"/>
      <c r="I83" s="37"/>
    </row>
    <row r="84" spans="1:9" ht="15" customHeight="1" x14ac:dyDescent="0.25">
      <c r="A84" s="40"/>
      <c r="B84" s="185" t="s">
        <v>12</v>
      </c>
      <c r="C84" s="185"/>
      <c r="D84" s="185"/>
      <c r="E84" s="185"/>
      <c r="F84" s="185" t="s">
        <v>13</v>
      </c>
      <c r="G84" s="185"/>
      <c r="H84" s="185"/>
      <c r="I84" s="187"/>
    </row>
    <row r="85" spans="1:9" ht="15" customHeight="1" x14ac:dyDescent="0.25">
      <c r="A85" s="41" t="s">
        <v>14</v>
      </c>
      <c r="B85" s="4" t="s">
        <v>15</v>
      </c>
      <c r="C85" s="4" t="s">
        <v>16</v>
      </c>
      <c r="D85" s="4" t="s">
        <v>17</v>
      </c>
      <c r="E85" s="55" t="s">
        <v>2</v>
      </c>
      <c r="F85" s="4" t="s">
        <v>15</v>
      </c>
      <c r="G85" s="4" t="s">
        <v>16</v>
      </c>
      <c r="H85" s="4" t="s">
        <v>17</v>
      </c>
      <c r="I85" s="42" t="s">
        <v>2</v>
      </c>
    </row>
    <row r="86" spans="1:9" ht="15" customHeight="1" thickBot="1" x14ac:dyDescent="0.3">
      <c r="A86" s="45" t="s">
        <v>46</v>
      </c>
      <c r="B86" s="46">
        <v>1389.75</v>
      </c>
      <c r="C86" s="47">
        <v>83.25</v>
      </c>
      <c r="D86" s="47" t="s">
        <v>19</v>
      </c>
      <c r="E86" s="62">
        <v>1473</v>
      </c>
      <c r="F86" s="46">
        <v>12507</v>
      </c>
      <c r="G86" s="47">
        <v>749</v>
      </c>
      <c r="H86" s="47" t="s">
        <v>19</v>
      </c>
      <c r="I86" s="48">
        <v>13256</v>
      </c>
    </row>
    <row r="87" spans="1:9" ht="18.75" thickBot="1" x14ac:dyDescent="0.3">
      <c r="A87" s="53"/>
      <c r="B87" s="53"/>
      <c r="C87" s="53"/>
      <c r="D87" s="53"/>
      <c r="E87" s="63"/>
      <c r="F87" s="53"/>
      <c r="G87" s="53"/>
      <c r="H87" s="53"/>
      <c r="I87" s="53"/>
    </row>
    <row r="88" spans="1:9" ht="23.25" x14ac:dyDescent="0.25">
      <c r="A88" s="19" t="s">
        <v>86</v>
      </c>
      <c r="B88" s="1"/>
      <c r="C88" s="1"/>
      <c r="D88" s="1"/>
      <c r="E88" s="61"/>
      <c r="F88" s="1"/>
      <c r="G88" s="1"/>
      <c r="H88" s="1"/>
      <c r="I88" s="35"/>
    </row>
    <row r="89" spans="1:9" x14ac:dyDescent="0.25">
      <c r="A89" s="36"/>
      <c r="B89"/>
      <c r="C89"/>
      <c r="D89"/>
      <c r="E89" s="59"/>
      <c r="F89"/>
      <c r="G89"/>
      <c r="H89"/>
      <c r="I89" s="37"/>
    </row>
    <row r="90" spans="1:9" ht="15" customHeight="1" x14ac:dyDescent="0.25">
      <c r="A90" s="38" t="s">
        <v>11</v>
      </c>
      <c r="B90"/>
      <c r="C90"/>
      <c r="D90"/>
      <c r="E90" s="59"/>
      <c r="F90"/>
      <c r="G90"/>
      <c r="H90"/>
      <c r="I90" s="37"/>
    </row>
    <row r="91" spans="1:9" ht="15" customHeight="1" x14ac:dyDescent="0.25">
      <c r="A91" s="39"/>
      <c r="B91"/>
      <c r="C91"/>
      <c r="D91"/>
      <c r="E91" s="59"/>
      <c r="F91"/>
      <c r="G91"/>
      <c r="H91"/>
      <c r="I91" s="37"/>
    </row>
    <row r="92" spans="1:9" ht="15" customHeight="1" x14ac:dyDescent="0.25">
      <c r="A92" s="40"/>
      <c r="B92" s="185" t="s">
        <v>12</v>
      </c>
      <c r="C92" s="185"/>
      <c r="D92" s="185"/>
      <c r="E92" s="185"/>
      <c r="F92" s="185" t="s">
        <v>13</v>
      </c>
      <c r="G92" s="185"/>
      <c r="H92" s="185"/>
      <c r="I92" s="187"/>
    </row>
    <row r="93" spans="1:9" ht="15" customHeight="1" x14ac:dyDescent="0.25">
      <c r="A93" s="41" t="s">
        <v>14</v>
      </c>
      <c r="B93" s="4" t="s">
        <v>15</v>
      </c>
      <c r="C93" s="4" t="s">
        <v>16</v>
      </c>
      <c r="D93" s="4" t="s">
        <v>17</v>
      </c>
      <c r="E93" s="55" t="s">
        <v>2</v>
      </c>
      <c r="F93" s="4" t="s">
        <v>15</v>
      </c>
      <c r="G93" s="4" t="s">
        <v>16</v>
      </c>
      <c r="H93" s="4" t="s">
        <v>17</v>
      </c>
      <c r="I93" s="42" t="s">
        <v>2</v>
      </c>
    </row>
    <row r="94" spans="1:9" ht="15" customHeight="1" x14ac:dyDescent="0.25">
      <c r="A94" s="43" t="s">
        <v>49</v>
      </c>
      <c r="B94" s="5">
        <v>903</v>
      </c>
      <c r="C94" s="5">
        <v>62</v>
      </c>
      <c r="D94" s="49" t="s">
        <v>50</v>
      </c>
      <c r="E94" s="56">
        <v>965</v>
      </c>
      <c r="F94" s="6">
        <v>10835</v>
      </c>
      <c r="G94" s="5">
        <v>749</v>
      </c>
      <c r="H94" s="49" t="s">
        <v>50</v>
      </c>
      <c r="I94" s="44">
        <v>11584</v>
      </c>
    </row>
    <row r="95" spans="1:9" ht="15" customHeight="1" x14ac:dyDescent="0.25">
      <c r="A95" s="50" t="s">
        <v>51</v>
      </c>
      <c r="B95" s="7">
        <v>961.75</v>
      </c>
      <c r="C95" s="7">
        <v>62</v>
      </c>
      <c r="D95" s="51" t="s">
        <v>50</v>
      </c>
      <c r="E95" s="60">
        <v>1023.75</v>
      </c>
      <c r="F95" s="8">
        <v>11540</v>
      </c>
      <c r="G95" s="7">
        <v>749</v>
      </c>
      <c r="H95" s="51" t="s">
        <v>50</v>
      </c>
      <c r="I95" s="52">
        <v>12289</v>
      </c>
    </row>
    <row r="96" spans="1:9" ht="15" customHeight="1" x14ac:dyDescent="0.25">
      <c r="A96" s="43" t="s">
        <v>52</v>
      </c>
      <c r="B96" s="6">
        <v>1257.75</v>
      </c>
      <c r="C96" s="5">
        <v>83.25</v>
      </c>
      <c r="D96" s="49" t="s">
        <v>50</v>
      </c>
      <c r="E96" s="58">
        <v>1341</v>
      </c>
      <c r="F96" s="6">
        <v>11320</v>
      </c>
      <c r="G96" s="5">
        <v>749</v>
      </c>
      <c r="H96" s="49" t="s">
        <v>50</v>
      </c>
      <c r="I96" s="44">
        <v>12069</v>
      </c>
    </row>
    <row r="97" spans="1:9" ht="15" customHeight="1" x14ac:dyDescent="0.25">
      <c r="A97" s="50" t="s">
        <v>53</v>
      </c>
      <c r="B97" s="7">
        <v>863.75</v>
      </c>
      <c r="C97" s="7">
        <v>83.25</v>
      </c>
      <c r="D97" s="51" t="s">
        <v>50</v>
      </c>
      <c r="E97" s="57">
        <v>947</v>
      </c>
      <c r="F97" s="8">
        <v>7774</v>
      </c>
      <c r="G97" s="7">
        <v>749</v>
      </c>
      <c r="H97" s="51" t="s">
        <v>50</v>
      </c>
      <c r="I97" s="52">
        <v>8523</v>
      </c>
    </row>
    <row r="98" spans="1:9" ht="15" customHeight="1" x14ac:dyDescent="0.25">
      <c r="A98" s="43" t="s">
        <v>53</v>
      </c>
      <c r="B98" s="192">
        <v>862.75</v>
      </c>
      <c r="C98" s="192">
        <v>82.25</v>
      </c>
      <c r="D98" s="188" t="s">
        <v>50</v>
      </c>
      <c r="E98" s="197">
        <v>945</v>
      </c>
      <c r="F98" s="190">
        <v>7762</v>
      </c>
      <c r="G98" s="192">
        <v>737</v>
      </c>
      <c r="H98" s="188" t="s">
        <v>50</v>
      </c>
      <c r="I98" s="189">
        <v>8499</v>
      </c>
    </row>
    <row r="99" spans="1:9" ht="15" customHeight="1" x14ac:dyDescent="0.25">
      <c r="A99" s="43" t="s">
        <v>87</v>
      </c>
      <c r="B99" s="192"/>
      <c r="C99" s="192"/>
      <c r="D99" s="188"/>
      <c r="E99" s="197"/>
      <c r="F99" s="190"/>
      <c r="G99" s="192"/>
      <c r="H99" s="188"/>
      <c r="I99" s="189"/>
    </row>
    <row r="100" spans="1:9" ht="15" customHeight="1" x14ac:dyDescent="0.25">
      <c r="A100" s="36"/>
      <c r="B100"/>
      <c r="C100"/>
      <c r="D100"/>
      <c r="E100" s="59"/>
      <c r="F100"/>
      <c r="G100"/>
      <c r="H100"/>
      <c r="I100" s="37"/>
    </row>
    <row r="101" spans="1:9" ht="15" customHeight="1" x14ac:dyDescent="0.25">
      <c r="A101" s="38" t="s">
        <v>36</v>
      </c>
      <c r="B101"/>
      <c r="C101"/>
      <c r="D101"/>
      <c r="E101" s="59"/>
      <c r="F101"/>
      <c r="G101"/>
      <c r="H101"/>
      <c r="I101" s="37"/>
    </row>
    <row r="102" spans="1:9" ht="15" customHeight="1" x14ac:dyDescent="0.25">
      <c r="A102" s="39"/>
      <c r="B102"/>
      <c r="C102"/>
      <c r="D102"/>
      <c r="E102" s="59"/>
      <c r="F102"/>
      <c r="G102"/>
      <c r="H102"/>
      <c r="I102" s="37"/>
    </row>
    <row r="103" spans="1:9" ht="15" customHeight="1" x14ac:dyDescent="0.25">
      <c r="A103" s="40"/>
      <c r="B103" s="185" t="s">
        <v>12</v>
      </c>
      <c r="C103" s="185"/>
      <c r="D103" s="185"/>
      <c r="E103" s="185"/>
      <c r="F103" s="185" t="s">
        <v>13</v>
      </c>
      <c r="G103" s="185"/>
      <c r="H103" s="185"/>
      <c r="I103" s="187"/>
    </row>
    <row r="104" spans="1:9" ht="15" customHeight="1" x14ac:dyDescent="0.25">
      <c r="A104" s="41" t="s">
        <v>14</v>
      </c>
      <c r="B104" s="4" t="s">
        <v>15</v>
      </c>
      <c r="C104" s="4" t="s">
        <v>16</v>
      </c>
      <c r="D104" s="4" t="s">
        <v>17</v>
      </c>
      <c r="E104" s="55" t="s">
        <v>2</v>
      </c>
      <c r="F104" s="4" t="s">
        <v>15</v>
      </c>
      <c r="G104" s="4" t="s">
        <v>16</v>
      </c>
      <c r="H104" s="4" t="s">
        <v>17</v>
      </c>
      <c r="I104" s="42" t="s">
        <v>2</v>
      </c>
    </row>
    <row r="105" spans="1:9" ht="15" customHeight="1" x14ac:dyDescent="0.25">
      <c r="A105" s="43" t="s">
        <v>49</v>
      </c>
      <c r="B105" s="6">
        <v>1661.5</v>
      </c>
      <c r="C105" s="5">
        <v>62</v>
      </c>
      <c r="D105" s="49" t="s">
        <v>50</v>
      </c>
      <c r="E105" s="58">
        <v>1723.5</v>
      </c>
      <c r="F105" s="6">
        <v>19936</v>
      </c>
      <c r="G105" s="5">
        <v>749</v>
      </c>
      <c r="H105" s="49" t="s">
        <v>50</v>
      </c>
      <c r="I105" s="44">
        <v>20685</v>
      </c>
    </row>
    <row r="106" spans="1:9" ht="15" customHeight="1" x14ac:dyDescent="0.25">
      <c r="A106" s="50" t="s">
        <v>51</v>
      </c>
      <c r="B106" s="8">
        <v>1630.25</v>
      </c>
      <c r="C106" s="7">
        <v>62</v>
      </c>
      <c r="D106" s="51" t="s">
        <v>50</v>
      </c>
      <c r="E106" s="60">
        <v>1692.25</v>
      </c>
      <c r="F106" s="8">
        <v>19562</v>
      </c>
      <c r="G106" s="7">
        <v>749</v>
      </c>
      <c r="H106" s="51" t="s">
        <v>50</v>
      </c>
      <c r="I106" s="52">
        <v>20311</v>
      </c>
    </row>
    <row r="107" spans="1:9" ht="15" customHeight="1" x14ac:dyDescent="0.25">
      <c r="A107" s="43" t="s">
        <v>52</v>
      </c>
      <c r="B107" s="6">
        <v>2134.5</v>
      </c>
      <c r="C107" s="5">
        <v>83.25</v>
      </c>
      <c r="D107" s="49" t="s">
        <v>50</v>
      </c>
      <c r="E107" s="58">
        <v>2217.75</v>
      </c>
      <c r="F107" s="6">
        <v>19210</v>
      </c>
      <c r="G107" s="5">
        <v>749</v>
      </c>
      <c r="H107" s="49" t="s">
        <v>50</v>
      </c>
      <c r="I107" s="44">
        <v>19959</v>
      </c>
    </row>
    <row r="108" spans="1:9" ht="15" customHeight="1" x14ac:dyDescent="0.25">
      <c r="A108" s="50" t="s">
        <v>53</v>
      </c>
      <c r="B108" s="8">
        <v>1453.75</v>
      </c>
      <c r="C108" s="7">
        <v>83.25</v>
      </c>
      <c r="D108" s="51" t="s">
        <v>50</v>
      </c>
      <c r="E108" s="60">
        <v>1537</v>
      </c>
      <c r="F108" s="8">
        <v>13083</v>
      </c>
      <c r="G108" s="7">
        <v>749</v>
      </c>
      <c r="H108" s="51" t="s">
        <v>50</v>
      </c>
      <c r="I108" s="52">
        <v>13882</v>
      </c>
    </row>
    <row r="109" spans="1:9" ht="15" customHeight="1" x14ac:dyDescent="0.25">
      <c r="A109" s="43" t="s">
        <v>53</v>
      </c>
      <c r="B109" s="190">
        <v>1452.5</v>
      </c>
      <c r="C109" s="192">
        <v>82.25</v>
      </c>
      <c r="D109" s="188" t="s">
        <v>50</v>
      </c>
      <c r="E109" s="195">
        <v>1534.75</v>
      </c>
      <c r="F109" s="190">
        <v>13071</v>
      </c>
      <c r="G109" s="192">
        <v>737</v>
      </c>
      <c r="H109" s="188" t="s">
        <v>50</v>
      </c>
      <c r="I109" s="189">
        <v>13808</v>
      </c>
    </row>
    <row r="110" spans="1:9" ht="15" customHeight="1" thickBot="1" x14ac:dyDescent="0.3">
      <c r="A110" s="45" t="s">
        <v>87</v>
      </c>
      <c r="B110" s="191"/>
      <c r="C110" s="193"/>
      <c r="D110" s="194"/>
      <c r="E110" s="196"/>
      <c r="F110" s="191"/>
      <c r="G110" s="193"/>
      <c r="H110" s="194"/>
      <c r="I110" s="198"/>
    </row>
    <row r="111" spans="1:9" ht="18.75" thickBot="1" x14ac:dyDescent="0.3">
      <c r="A111" s="53"/>
      <c r="B111" s="53"/>
      <c r="C111" s="53"/>
      <c r="D111" s="53"/>
      <c r="E111" s="63"/>
      <c r="F111" s="53"/>
      <c r="G111" s="53"/>
      <c r="H111" s="53"/>
      <c r="I111" s="53"/>
    </row>
    <row r="112" spans="1:9" ht="23.25" x14ac:dyDescent="0.25">
      <c r="A112" s="19" t="s">
        <v>88</v>
      </c>
      <c r="B112" s="1"/>
      <c r="C112" s="1"/>
      <c r="D112" s="1"/>
      <c r="E112" s="61"/>
      <c r="F112" s="1"/>
      <c r="G112" s="1"/>
      <c r="H112" s="1"/>
      <c r="I112" s="35"/>
    </row>
    <row r="113" spans="1:9" x14ac:dyDescent="0.25">
      <c r="A113" s="36"/>
      <c r="B113"/>
      <c r="C113"/>
      <c r="D113"/>
      <c r="E113" s="59"/>
      <c r="F113"/>
      <c r="G113"/>
      <c r="H113"/>
      <c r="I113" s="37"/>
    </row>
    <row r="114" spans="1:9" ht="15" customHeight="1" x14ac:dyDescent="0.25">
      <c r="A114" s="38" t="s">
        <v>11</v>
      </c>
      <c r="B114"/>
      <c r="C114"/>
      <c r="D114"/>
      <c r="E114" s="59"/>
      <c r="F114"/>
      <c r="G114"/>
      <c r="H114"/>
      <c r="I114" s="37"/>
    </row>
    <row r="115" spans="1:9" ht="15" customHeight="1" x14ac:dyDescent="0.25">
      <c r="A115" s="40"/>
      <c r="B115" s="185" t="s">
        <v>12</v>
      </c>
      <c r="C115" s="185"/>
      <c r="D115" s="185"/>
      <c r="E115" s="185"/>
      <c r="F115" s="185" t="s">
        <v>13</v>
      </c>
      <c r="G115" s="185"/>
      <c r="H115" s="185"/>
      <c r="I115" s="187"/>
    </row>
    <row r="116" spans="1:9" ht="15" customHeight="1" x14ac:dyDescent="0.25">
      <c r="A116" s="41" t="s">
        <v>14</v>
      </c>
      <c r="B116" s="4" t="s">
        <v>15</v>
      </c>
      <c r="C116" s="4" t="s">
        <v>16</v>
      </c>
      <c r="D116" s="4" t="s">
        <v>17</v>
      </c>
      <c r="E116" s="55" t="s">
        <v>2</v>
      </c>
      <c r="F116" s="4" t="s">
        <v>15</v>
      </c>
      <c r="G116" s="4" t="s">
        <v>16</v>
      </c>
      <c r="H116" s="4" t="s">
        <v>17</v>
      </c>
      <c r="I116" s="42" t="s">
        <v>2</v>
      </c>
    </row>
    <row r="117" spans="1:9" ht="15" customHeight="1" x14ac:dyDescent="0.25">
      <c r="A117" s="43" t="s">
        <v>89</v>
      </c>
      <c r="B117" s="5">
        <v>473</v>
      </c>
      <c r="C117" s="5">
        <v>82.25</v>
      </c>
      <c r="D117" s="5">
        <v>868.5</v>
      </c>
      <c r="E117" s="58">
        <v>1423.75</v>
      </c>
      <c r="F117" s="6">
        <v>4254</v>
      </c>
      <c r="G117" s="5">
        <v>737</v>
      </c>
      <c r="H117" s="6">
        <v>7816</v>
      </c>
      <c r="I117" s="44">
        <v>12807</v>
      </c>
    </row>
    <row r="118" spans="1:9" ht="15" customHeight="1" x14ac:dyDescent="0.25">
      <c r="A118" s="50" t="s">
        <v>54</v>
      </c>
      <c r="B118" s="7">
        <v>474</v>
      </c>
      <c r="C118" s="7">
        <v>83.25</v>
      </c>
      <c r="D118" s="8">
        <v>1090.75</v>
      </c>
      <c r="E118" s="60">
        <v>1648</v>
      </c>
      <c r="F118" s="8">
        <v>4266</v>
      </c>
      <c r="G118" s="7">
        <v>749</v>
      </c>
      <c r="H118" s="8">
        <v>9816</v>
      </c>
      <c r="I118" s="52">
        <v>14831</v>
      </c>
    </row>
    <row r="119" spans="1:9" ht="15" customHeight="1" x14ac:dyDescent="0.25">
      <c r="A119" s="43" t="s">
        <v>90</v>
      </c>
      <c r="B119" s="5">
        <v>323.75</v>
      </c>
      <c r="C119" s="5">
        <v>82.25</v>
      </c>
      <c r="D119" s="5">
        <v>579</v>
      </c>
      <c r="E119" s="56">
        <v>985</v>
      </c>
      <c r="F119" s="6">
        <v>2910</v>
      </c>
      <c r="G119" s="5">
        <v>737</v>
      </c>
      <c r="H119" s="6">
        <v>7211</v>
      </c>
      <c r="I119" s="44">
        <v>10858</v>
      </c>
    </row>
    <row r="120" spans="1:9" ht="15" customHeight="1" x14ac:dyDescent="0.25">
      <c r="A120" s="50" t="s">
        <v>55</v>
      </c>
      <c r="B120" s="7">
        <v>324.75</v>
      </c>
      <c r="C120" s="7">
        <v>83.25</v>
      </c>
      <c r="D120" s="7">
        <v>801.25</v>
      </c>
      <c r="E120" s="60">
        <v>1209.25</v>
      </c>
      <c r="F120" s="8">
        <v>2922</v>
      </c>
      <c r="G120" s="7">
        <v>749</v>
      </c>
      <c r="H120" s="8">
        <v>7211</v>
      </c>
      <c r="I120" s="52">
        <v>10882</v>
      </c>
    </row>
    <row r="121" spans="1:9" ht="15" customHeight="1" x14ac:dyDescent="0.25">
      <c r="A121" s="43" t="s">
        <v>91</v>
      </c>
      <c r="B121" s="5">
        <v>323.45</v>
      </c>
      <c r="C121" s="5">
        <v>82.25</v>
      </c>
      <c r="D121" s="5">
        <v>579</v>
      </c>
      <c r="E121" s="56">
        <v>985</v>
      </c>
      <c r="F121" s="6">
        <v>2910</v>
      </c>
      <c r="G121" s="5">
        <v>737</v>
      </c>
      <c r="H121" s="6">
        <v>7211</v>
      </c>
      <c r="I121" s="44">
        <v>10858</v>
      </c>
    </row>
    <row r="122" spans="1:9" ht="15" customHeight="1" x14ac:dyDescent="0.25">
      <c r="A122" s="50" t="s">
        <v>92</v>
      </c>
      <c r="B122" s="7">
        <v>324.75</v>
      </c>
      <c r="C122" s="7">
        <v>83.25</v>
      </c>
      <c r="D122" s="7">
        <v>801.25</v>
      </c>
      <c r="E122" s="60">
        <v>1209.25</v>
      </c>
      <c r="F122" s="8">
        <v>2922</v>
      </c>
      <c r="G122" s="7">
        <v>749</v>
      </c>
      <c r="H122" s="8">
        <v>7211</v>
      </c>
      <c r="I122" s="52">
        <v>10882</v>
      </c>
    </row>
    <row r="123" spans="1:9" ht="15" customHeight="1" x14ac:dyDescent="0.25">
      <c r="A123" s="43" t="s">
        <v>93</v>
      </c>
      <c r="B123" s="5">
        <v>323.75</v>
      </c>
      <c r="C123" s="5">
        <v>82.75</v>
      </c>
      <c r="D123" s="5">
        <v>579</v>
      </c>
      <c r="E123" s="56">
        <v>985</v>
      </c>
      <c r="F123" s="6">
        <v>2910</v>
      </c>
      <c r="G123" s="5">
        <v>737</v>
      </c>
      <c r="H123" s="6">
        <v>7211</v>
      </c>
      <c r="I123" s="44">
        <v>8858</v>
      </c>
    </row>
    <row r="124" spans="1:9" ht="15" customHeight="1" x14ac:dyDescent="0.25">
      <c r="A124" s="50" t="s">
        <v>57</v>
      </c>
      <c r="B124" s="7">
        <v>324.75</v>
      </c>
      <c r="C124" s="7">
        <v>83.75</v>
      </c>
      <c r="D124" s="7">
        <v>801.25</v>
      </c>
      <c r="E124" s="60">
        <v>1209.25</v>
      </c>
      <c r="F124" s="8">
        <v>2922</v>
      </c>
      <c r="G124" s="7">
        <v>749</v>
      </c>
      <c r="H124" s="8">
        <v>7211</v>
      </c>
      <c r="I124" s="52">
        <v>10882</v>
      </c>
    </row>
    <row r="125" spans="1:9" ht="15" customHeight="1" x14ac:dyDescent="0.25">
      <c r="A125" s="36"/>
      <c r="B125"/>
      <c r="C125"/>
      <c r="D125"/>
      <c r="E125" s="59"/>
      <c r="F125"/>
      <c r="G125"/>
      <c r="H125"/>
      <c r="I125" s="37"/>
    </row>
    <row r="126" spans="1:9" ht="15" customHeight="1" x14ac:dyDescent="0.25">
      <c r="A126" s="38" t="s">
        <v>36</v>
      </c>
      <c r="B126"/>
      <c r="C126"/>
      <c r="D126"/>
      <c r="E126" s="59"/>
      <c r="F126"/>
      <c r="G126"/>
      <c r="H126"/>
      <c r="I126" s="37"/>
    </row>
    <row r="127" spans="1:9" ht="15" customHeight="1" x14ac:dyDescent="0.25">
      <c r="A127" s="39"/>
      <c r="B127"/>
      <c r="C127"/>
      <c r="D127"/>
      <c r="E127" s="59"/>
      <c r="F127"/>
      <c r="G127"/>
      <c r="H127"/>
      <c r="I127" s="37"/>
    </row>
    <row r="128" spans="1:9" ht="15" customHeight="1" x14ac:dyDescent="0.25">
      <c r="A128" s="40"/>
      <c r="B128" s="185" t="s">
        <v>12</v>
      </c>
      <c r="C128" s="185"/>
      <c r="D128" s="185"/>
      <c r="E128" s="185"/>
      <c r="F128" s="185" t="s">
        <v>13</v>
      </c>
      <c r="G128" s="185"/>
      <c r="H128" s="185"/>
      <c r="I128" s="187"/>
    </row>
    <row r="129" spans="1:9" ht="15" customHeight="1" x14ac:dyDescent="0.25">
      <c r="A129" s="41" t="s">
        <v>14</v>
      </c>
      <c r="B129" s="4" t="s">
        <v>15</v>
      </c>
      <c r="C129" s="4" t="s">
        <v>16</v>
      </c>
      <c r="D129" s="4" t="s">
        <v>17</v>
      </c>
      <c r="E129" s="55" t="s">
        <v>2</v>
      </c>
      <c r="F129" s="4" t="s">
        <v>15</v>
      </c>
      <c r="G129" s="4" t="s">
        <v>16</v>
      </c>
      <c r="H129" s="4" t="s">
        <v>17</v>
      </c>
      <c r="I129" s="42" t="s">
        <v>2</v>
      </c>
    </row>
    <row r="130" spans="1:9" ht="15" customHeight="1" x14ac:dyDescent="0.25">
      <c r="A130" s="43" t="s">
        <v>89</v>
      </c>
      <c r="B130" s="6">
        <v>1161</v>
      </c>
      <c r="C130" s="5">
        <v>82.25</v>
      </c>
      <c r="D130" s="6">
        <v>2046.25</v>
      </c>
      <c r="E130" s="58">
        <v>3289.5</v>
      </c>
      <c r="F130" s="6">
        <v>10446</v>
      </c>
      <c r="G130" s="5">
        <v>737</v>
      </c>
      <c r="H130" s="6">
        <v>18416</v>
      </c>
      <c r="I130" s="44">
        <v>29599</v>
      </c>
    </row>
    <row r="131" spans="1:9" ht="15" customHeight="1" x14ac:dyDescent="0.25">
      <c r="A131" s="50" t="s">
        <v>54</v>
      </c>
      <c r="B131" s="8">
        <v>1162.25</v>
      </c>
      <c r="C131" s="7">
        <v>83.25</v>
      </c>
      <c r="D131" s="8">
        <v>2379.5</v>
      </c>
      <c r="E131" s="60">
        <v>3625</v>
      </c>
      <c r="F131" s="8">
        <v>10458</v>
      </c>
      <c r="G131" s="7">
        <v>749</v>
      </c>
      <c r="H131" s="8">
        <v>21416</v>
      </c>
      <c r="I131" s="52">
        <v>32623</v>
      </c>
    </row>
    <row r="132" spans="1:9" ht="15" customHeight="1" x14ac:dyDescent="0.25">
      <c r="A132" s="43" t="s">
        <v>90</v>
      </c>
      <c r="B132" s="5">
        <v>804</v>
      </c>
      <c r="C132" s="5">
        <v>82.25</v>
      </c>
      <c r="D132" s="6">
        <v>1364.25</v>
      </c>
      <c r="E132" s="58">
        <v>2250.75</v>
      </c>
      <c r="F132" s="6">
        <v>7237</v>
      </c>
      <c r="G132" s="5">
        <v>737</v>
      </c>
      <c r="H132" s="6">
        <v>15277</v>
      </c>
      <c r="I132" s="44">
        <v>23251</v>
      </c>
    </row>
    <row r="133" spans="1:9" ht="15" customHeight="1" x14ac:dyDescent="0.25">
      <c r="A133" s="50" t="s">
        <v>55</v>
      </c>
      <c r="B133" s="7">
        <v>805.5</v>
      </c>
      <c r="C133" s="7">
        <v>83.25</v>
      </c>
      <c r="D133" s="8">
        <v>1697.5</v>
      </c>
      <c r="E133" s="60">
        <v>2586.25</v>
      </c>
      <c r="F133" s="8">
        <v>7249</v>
      </c>
      <c r="G133" s="7">
        <v>749</v>
      </c>
      <c r="H133" s="8">
        <v>15277</v>
      </c>
      <c r="I133" s="52">
        <v>23275</v>
      </c>
    </row>
    <row r="134" spans="1:9" ht="15" customHeight="1" x14ac:dyDescent="0.25">
      <c r="A134" s="43" t="s">
        <v>91</v>
      </c>
      <c r="B134" s="5">
        <v>804.25</v>
      </c>
      <c r="C134" s="5">
        <v>82.25</v>
      </c>
      <c r="D134" s="6">
        <v>1364.25</v>
      </c>
      <c r="E134" s="58">
        <v>2250.75</v>
      </c>
      <c r="F134" s="6">
        <v>7237</v>
      </c>
      <c r="G134" s="5">
        <v>737</v>
      </c>
      <c r="H134" s="6">
        <v>15277</v>
      </c>
      <c r="I134" s="44">
        <v>23251</v>
      </c>
    </row>
    <row r="135" spans="1:9" ht="15" customHeight="1" x14ac:dyDescent="0.25">
      <c r="A135" s="50" t="s">
        <v>56</v>
      </c>
      <c r="B135" s="7">
        <v>805.5</v>
      </c>
      <c r="C135" s="7">
        <v>83.25</v>
      </c>
      <c r="D135" s="8">
        <v>1697.5</v>
      </c>
      <c r="E135" s="60">
        <v>2586.25</v>
      </c>
      <c r="F135" s="8">
        <v>7249</v>
      </c>
      <c r="G135" s="7">
        <v>749</v>
      </c>
      <c r="H135" s="8">
        <v>15277</v>
      </c>
      <c r="I135" s="52">
        <v>23275</v>
      </c>
    </row>
    <row r="136" spans="1:9" ht="15" customHeight="1" x14ac:dyDescent="0.25">
      <c r="A136" s="43" t="s">
        <v>93</v>
      </c>
      <c r="B136" s="5">
        <v>803</v>
      </c>
      <c r="C136" s="5">
        <v>82.25</v>
      </c>
      <c r="D136" s="6">
        <v>1364.25</v>
      </c>
      <c r="E136" s="58">
        <v>2249.5</v>
      </c>
      <c r="F136" s="6">
        <v>7237</v>
      </c>
      <c r="G136" s="5">
        <v>737</v>
      </c>
      <c r="H136" s="6">
        <v>15277</v>
      </c>
      <c r="I136" s="44">
        <v>23251</v>
      </c>
    </row>
    <row r="137" spans="1:9" ht="15" customHeight="1" x14ac:dyDescent="0.25">
      <c r="A137" s="64" t="s">
        <v>57</v>
      </c>
      <c r="B137" s="65">
        <v>805.5</v>
      </c>
      <c r="C137" s="65">
        <v>8325</v>
      </c>
      <c r="D137" s="66">
        <v>1697.5</v>
      </c>
      <c r="E137" s="67">
        <v>2586.25</v>
      </c>
      <c r="F137" s="66">
        <v>7249</v>
      </c>
      <c r="G137" s="65">
        <v>749</v>
      </c>
      <c r="H137" s="66">
        <v>15277</v>
      </c>
      <c r="I137" s="68">
        <v>23275</v>
      </c>
    </row>
    <row r="138" spans="1:9" x14ac:dyDescent="0.25">
      <c r="E138" s="10"/>
    </row>
    <row r="139" spans="1:9" ht="18.75" thickBot="1" x14ac:dyDescent="0.3">
      <c r="E139" s="10"/>
    </row>
    <row r="140" spans="1:9" ht="15" customHeight="1" x14ac:dyDescent="0.25">
      <c r="A140" s="29" t="s">
        <v>79</v>
      </c>
      <c r="E140" s="10"/>
    </row>
    <row r="141" spans="1:9" ht="15" customHeight="1" x14ac:dyDescent="0.25">
      <c r="A141" s="30" t="s">
        <v>80</v>
      </c>
      <c r="E141" s="10"/>
    </row>
    <row r="142" spans="1:9" ht="15" customHeight="1" x14ac:dyDescent="0.25">
      <c r="A142" s="30" t="s">
        <v>81</v>
      </c>
      <c r="E142" s="10"/>
    </row>
    <row r="143" spans="1:9" ht="15" customHeight="1" x14ac:dyDescent="0.25">
      <c r="A143" s="30" t="s">
        <v>82</v>
      </c>
      <c r="E143" s="10"/>
    </row>
    <row r="144" spans="1:9" ht="15" customHeight="1" x14ac:dyDescent="0.25">
      <c r="A144" s="30" t="s">
        <v>83</v>
      </c>
      <c r="E144" s="10"/>
    </row>
    <row r="145" spans="1:5" ht="15" customHeight="1" x14ac:dyDescent="0.25">
      <c r="A145" s="33"/>
      <c r="E145" s="10"/>
    </row>
    <row r="146" spans="1:5" ht="15" customHeight="1" thickBot="1" x14ac:dyDescent="0.3">
      <c r="A146" s="34" t="s">
        <v>98</v>
      </c>
      <c r="E146" s="10"/>
    </row>
    <row r="147" spans="1:5" x14ac:dyDescent="0.25">
      <c r="E147" s="10"/>
    </row>
    <row r="148" spans="1:5" x14ac:dyDescent="0.25">
      <c r="E148" s="10"/>
    </row>
    <row r="149" spans="1:5" x14ac:dyDescent="0.25">
      <c r="E149" s="10"/>
    </row>
    <row r="150" spans="1:5" x14ac:dyDescent="0.25">
      <c r="E150" s="10"/>
    </row>
    <row r="151" spans="1:5" x14ac:dyDescent="0.25">
      <c r="E151" s="10"/>
    </row>
    <row r="152" spans="1:5" x14ac:dyDescent="0.25">
      <c r="E152" s="10"/>
    </row>
    <row r="153" spans="1:5" x14ac:dyDescent="0.25">
      <c r="E153" s="10"/>
    </row>
    <row r="154" spans="1:5" x14ac:dyDescent="0.25">
      <c r="E154" s="10"/>
    </row>
    <row r="155" spans="1:5" x14ac:dyDescent="0.25">
      <c r="E155" s="10"/>
    </row>
    <row r="156" spans="1:5" x14ac:dyDescent="0.25">
      <c r="E156" s="10"/>
    </row>
    <row r="157" spans="1:5" x14ac:dyDescent="0.25">
      <c r="E157" s="10"/>
    </row>
    <row r="158" spans="1:5" x14ac:dyDescent="0.25">
      <c r="E158" s="10"/>
    </row>
    <row r="159" spans="1:5" x14ac:dyDescent="0.25">
      <c r="E159" s="10"/>
    </row>
    <row r="160" spans="1:5" x14ac:dyDescent="0.25">
      <c r="E160" s="10"/>
    </row>
    <row r="161" spans="5:5" x14ac:dyDescent="0.25">
      <c r="E161" s="10"/>
    </row>
    <row r="162" spans="5:5" x14ac:dyDescent="0.25">
      <c r="E162" s="10"/>
    </row>
    <row r="163" spans="5:5" x14ac:dyDescent="0.25">
      <c r="E163" s="10"/>
    </row>
    <row r="164" spans="5:5" x14ac:dyDescent="0.25">
      <c r="E164" s="10"/>
    </row>
    <row r="165" spans="5:5" x14ac:dyDescent="0.25">
      <c r="E165" s="10"/>
    </row>
    <row r="166" spans="5:5" x14ac:dyDescent="0.25">
      <c r="E166" s="10"/>
    </row>
    <row r="167" spans="5:5" x14ac:dyDescent="0.25">
      <c r="E167" s="10"/>
    </row>
    <row r="168" spans="5:5" x14ac:dyDescent="0.25">
      <c r="E168" s="10"/>
    </row>
    <row r="169" spans="5:5" x14ac:dyDescent="0.25">
      <c r="E169" s="10"/>
    </row>
    <row r="170" spans="5:5" x14ac:dyDescent="0.25">
      <c r="E170" s="10"/>
    </row>
    <row r="171" spans="5:5" x14ac:dyDescent="0.25">
      <c r="E171" s="10"/>
    </row>
    <row r="172" spans="5:5" x14ac:dyDescent="0.25">
      <c r="E172" s="10"/>
    </row>
    <row r="173" spans="5:5" x14ac:dyDescent="0.25">
      <c r="E173" s="10"/>
    </row>
    <row r="174" spans="5:5" x14ac:dyDescent="0.25">
      <c r="E174" s="10"/>
    </row>
    <row r="175" spans="5:5" x14ac:dyDescent="0.25">
      <c r="E175" s="10"/>
    </row>
    <row r="176" spans="5:5" x14ac:dyDescent="0.25">
      <c r="E176" s="10"/>
    </row>
    <row r="177" spans="5:5" x14ac:dyDescent="0.25">
      <c r="E177" s="10"/>
    </row>
    <row r="178" spans="5:5" x14ac:dyDescent="0.25">
      <c r="E178" s="10"/>
    </row>
    <row r="179" spans="5:5" x14ac:dyDescent="0.25">
      <c r="E179" s="10"/>
    </row>
    <row r="180" spans="5:5" x14ac:dyDescent="0.25">
      <c r="E180" s="10"/>
    </row>
    <row r="181" spans="5:5" x14ac:dyDescent="0.25">
      <c r="E181" s="10"/>
    </row>
    <row r="182" spans="5:5" x14ac:dyDescent="0.25">
      <c r="E182" s="10"/>
    </row>
    <row r="183" spans="5:5" x14ac:dyDescent="0.25">
      <c r="E183" s="10"/>
    </row>
    <row r="184" spans="5:5" x14ac:dyDescent="0.25">
      <c r="E184" s="10"/>
    </row>
    <row r="185" spans="5:5" x14ac:dyDescent="0.25">
      <c r="E185" s="10"/>
    </row>
    <row r="186" spans="5:5" x14ac:dyDescent="0.25">
      <c r="E186" s="10"/>
    </row>
    <row r="187" spans="5:5" x14ac:dyDescent="0.25">
      <c r="E187" s="10"/>
    </row>
    <row r="188" spans="5:5" x14ac:dyDescent="0.25">
      <c r="E188" s="10"/>
    </row>
    <row r="189" spans="5:5" x14ac:dyDescent="0.25">
      <c r="E189" s="10"/>
    </row>
    <row r="190" spans="5:5" x14ac:dyDescent="0.25">
      <c r="E190" s="10"/>
    </row>
    <row r="191" spans="5:5" x14ac:dyDescent="0.25">
      <c r="E191" s="10"/>
    </row>
    <row r="192" spans="5:5" x14ac:dyDescent="0.25">
      <c r="E192" s="10"/>
    </row>
    <row r="193" spans="5:5" x14ac:dyDescent="0.25">
      <c r="E193" s="10"/>
    </row>
    <row r="194" spans="5:5" x14ac:dyDescent="0.25">
      <c r="E194" s="10"/>
    </row>
    <row r="195" spans="5:5" x14ac:dyDescent="0.25">
      <c r="E195" s="10"/>
    </row>
    <row r="196" spans="5:5" x14ac:dyDescent="0.25">
      <c r="E196" s="10"/>
    </row>
    <row r="197" spans="5:5" x14ac:dyDescent="0.25">
      <c r="E197" s="10"/>
    </row>
    <row r="198" spans="5:5" x14ac:dyDescent="0.25">
      <c r="E198" s="10"/>
    </row>
    <row r="199" spans="5:5" x14ac:dyDescent="0.25">
      <c r="E199" s="10"/>
    </row>
    <row r="200" spans="5:5" x14ac:dyDescent="0.25">
      <c r="E200" s="10"/>
    </row>
    <row r="201" spans="5:5" x14ac:dyDescent="0.25">
      <c r="E201" s="10"/>
    </row>
    <row r="202" spans="5:5" x14ac:dyDescent="0.25">
      <c r="E202" s="10"/>
    </row>
    <row r="203" spans="5:5" x14ac:dyDescent="0.25">
      <c r="E203" s="10"/>
    </row>
    <row r="204" spans="5:5" x14ac:dyDescent="0.25">
      <c r="E204" s="10"/>
    </row>
    <row r="205" spans="5:5" x14ac:dyDescent="0.25">
      <c r="E205" s="10"/>
    </row>
    <row r="206" spans="5:5" x14ac:dyDescent="0.25">
      <c r="E206" s="10"/>
    </row>
    <row r="207" spans="5:5" x14ac:dyDescent="0.25">
      <c r="E207" s="10"/>
    </row>
    <row r="208" spans="5:5" x14ac:dyDescent="0.25">
      <c r="E208" s="10"/>
    </row>
    <row r="209" spans="5:5" x14ac:dyDescent="0.25">
      <c r="E209" s="10"/>
    </row>
    <row r="210" spans="5:5" x14ac:dyDescent="0.25">
      <c r="E210" s="10"/>
    </row>
    <row r="211" spans="5:5" x14ac:dyDescent="0.25">
      <c r="E211" s="10"/>
    </row>
    <row r="212" spans="5:5" x14ac:dyDescent="0.25">
      <c r="E212" s="10"/>
    </row>
    <row r="213" spans="5:5" x14ac:dyDescent="0.25">
      <c r="E213" s="10"/>
    </row>
    <row r="214" spans="5:5" x14ac:dyDescent="0.25">
      <c r="E214" s="10"/>
    </row>
    <row r="215" spans="5:5" x14ac:dyDescent="0.25">
      <c r="E215" s="10"/>
    </row>
    <row r="216" spans="5:5" x14ac:dyDescent="0.25">
      <c r="E216" s="10"/>
    </row>
    <row r="217" spans="5:5" x14ac:dyDescent="0.25">
      <c r="E217" s="10"/>
    </row>
    <row r="218" spans="5:5" x14ac:dyDescent="0.25">
      <c r="E218" s="10"/>
    </row>
    <row r="219" spans="5:5" x14ac:dyDescent="0.25">
      <c r="E219" s="10"/>
    </row>
    <row r="220" spans="5:5" x14ac:dyDescent="0.25">
      <c r="E220" s="10"/>
    </row>
    <row r="221" spans="5:5" x14ac:dyDescent="0.25">
      <c r="E221" s="10"/>
    </row>
    <row r="222" spans="5:5" x14ac:dyDescent="0.25">
      <c r="E222" s="10"/>
    </row>
    <row r="223" spans="5:5" x14ac:dyDescent="0.25">
      <c r="E223" s="10"/>
    </row>
    <row r="224" spans="5:5" x14ac:dyDescent="0.25">
      <c r="E224" s="10"/>
    </row>
    <row r="225" spans="5:5" x14ac:dyDescent="0.25">
      <c r="E225" s="10"/>
    </row>
    <row r="226" spans="5:5" x14ac:dyDescent="0.25">
      <c r="E226" s="10"/>
    </row>
    <row r="227" spans="5:5" x14ac:dyDescent="0.25">
      <c r="E227" s="10"/>
    </row>
    <row r="228" spans="5:5" x14ac:dyDescent="0.25">
      <c r="E228" s="10"/>
    </row>
    <row r="229" spans="5:5" x14ac:dyDescent="0.25">
      <c r="E229" s="10"/>
    </row>
    <row r="230" spans="5:5" x14ac:dyDescent="0.25">
      <c r="E230" s="10"/>
    </row>
    <row r="231" spans="5:5" x14ac:dyDescent="0.25">
      <c r="E231" s="10"/>
    </row>
    <row r="232" spans="5:5" x14ac:dyDescent="0.25">
      <c r="E232" s="10"/>
    </row>
    <row r="233" spans="5:5" x14ac:dyDescent="0.25">
      <c r="E233" s="10"/>
    </row>
    <row r="234" spans="5:5" x14ac:dyDescent="0.25">
      <c r="E234" s="10"/>
    </row>
    <row r="235" spans="5:5" x14ac:dyDescent="0.25">
      <c r="E235" s="10"/>
    </row>
    <row r="236" spans="5:5" x14ac:dyDescent="0.25">
      <c r="E236" s="10"/>
    </row>
    <row r="237" spans="5:5" x14ac:dyDescent="0.25">
      <c r="E237" s="10"/>
    </row>
    <row r="238" spans="5:5" x14ac:dyDescent="0.25">
      <c r="E238" s="10"/>
    </row>
    <row r="239" spans="5:5" x14ac:dyDescent="0.25">
      <c r="E239" s="10"/>
    </row>
    <row r="240" spans="5:5" x14ac:dyDescent="0.25">
      <c r="E240" s="10"/>
    </row>
    <row r="241" spans="5:5" x14ac:dyDescent="0.25">
      <c r="E241" s="10"/>
    </row>
    <row r="242" spans="5:5" x14ac:dyDescent="0.25">
      <c r="E242" s="10"/>
    </row>
    <row r="243" spans="5:5" x14ac:dyDescent="0.25">
      <c r="E243" s="10"/>
    </row>
    <row r="244" spans="5:5" x14ac:dyDescent="0.25">
      <c r="E244" s="10"/>
    </row>
    <row r="245" spans="5:5" x14ac:dyDescent="0.25">
      <c r="E245" s="10"/>
    </row>
    <row r="246" spans="5:5" x14ac:dyDescent="0.25">
      <c r="E246" s="10"/>
    </row>
    <row r="247" spans="5:5" x14ac:dyDescent="0.25">
      <c r="E247" s="10"/>
    </row>
    <row r="248" spans="5:5" x14ac:dyDescent="0.25">
      <c r="E248" s="10"/>
    </row>
    <row r="249" spans="5:5" x14ac:dyDescent="0.25">
      <c r="E249" s="10"/>
    </row>
    <row r="250" spans="5:5" x14ac:dyDescent="0.25">
      <c r="E250" s="10"/>
    </row>
    <row r="251" spans="5:5" x14ac:dyDescent="0.25">
      <c r="E251" s="10"/>
    </row>
    <row r="252" spans="5:5" x14ac:dyDescent="0.25">
      <c r="E252" s="10"/>
    </row>
    <row r="253" spans="5:5" x14ac:dyDescent="0.25">
      <c r="E253" s="10"/>
    </row>
    <row r="254" spans="5:5" x14ac:dyDescent="0.25">
      <c r="E254" s="10"/>
    </row>
    <row r="255" spans="5:5" x14ac:dyDescent="0.25">
      <c r="E255" s="10"/>
    </row>
    <row r="256" spans="5:5" x14ac:dyDescent="0.25">
      <c r="E256" s="10"/>
    </row>
    <row r="257" spans="5:5" x14ac:dyDescent="0.25">
      <c r="E257" s="10"/>
    </row>
    <row r="258" spans="5:5" x14ac:dyDescent="0.25">
      <c r="E258" s="10"/>
    </row>
    <row r="259" spans="5:5" x14ac:dyDescent="0.25">
      <c r="E259" s="10"/>
    </row>
    <row r="260" spans="5:5" x14ac:dyDescent="0.25">
      <c r="E260" s="10"/>
    </row>
    <row r="261" spans="5:5" x14ac:dyDescent="0.25">
      <c r="E261" s="10"/>
    </row>
    <row r="262" spans="5:5" x14ac:dyDescent="0.25">
      <c r="E262" s="10"/>
    </row>
    <row r="263" spans="5:5" x14ac:dyDescent="0.25">
      <c r="E263" s="10"/>
    </row>
    <row r="264" spans="5:5" x14ac:dyDescent="0.25">
      <c r="E264" s="10"/>
    </row>
    <row r="265" spans="5:5" x14ac:dyDescent="0.25">
      <c r="E265" s="10"/>
    </row>
    <row r="266" spans="5:5" x14ac:dyDescent="0.25">
      <c r="E266" s="10"/>
    </row>
    <row r="267" spans="5:5" x14ac:dyDescent="0.25">
      <c r="E267" s="10"/>
    </row>
    <row r="268" spans="5:5" x14ac:dyDescent="0.25">
      <c r="E268" s="10"/>
    </row>
    <row r="269" spans="5:5" x14ac:dyDescent="0.25">
      <c r="E269" s="10"/>
    </row>
    <row r="270" spans="5:5" x14ac:dyDescent="0.25">
      <c r="E270" s="10"/>
    </row>
    <row r="271" spans="5:5" x14ac:dyDescent="0.25">
      <c r="E271" s="10"/>
    </row>
    <row r="272" spans="5:5" x14ac:dyDescent="0.25">
      <c r="E272" s="10"/>
    </row>
    <row r="273" spans="5:5" x14ac:dyDescent="0.25">
      <c r="E273" s="10"/>
    </row>
    <row r="274" spans="5:5" x14ac:dyDescent="0.25">
      <c r="E274" s="10"/>
    </row>
    <row r="275" spans="5:5" x14ac:dyDescent="0.25">
      <c r="E275" s="10"/>
    </row>
    <row r="276" spans="5:5" x14ac:dyDescent="0.25">
      <c r="E276" s="10"/>
    </row>
    <row r="277" spans="5:5" x14ac:dyDescent="0.25">
      <c r="E277" s="10"/>
    </row>
    <row r="278" spans="5:5" x14ac:dyDescent="0.25">
      <c r="E278" s="10"/>
    </row>
    <row r="279" spans="5:5" x14ac:dyDescent="0.25">
      <c r="E279" s="10"/>
    </row>
    <row r="280" spans="5:5" x14ac:dyDescent="0.25">
      <c r="E280" s="10"/>
    </row>
    <row r="281" spans="5:5" x14ac:dyDescent="0.25">
      <c r="E281" s="10"/>
    </row>
    <row r="282" spans="5:5" x14ac:dyDescent="0.25">
      <c r="E282" s="10"/>
    </row>
    <row r="283" spans="5:5" x14ac:dyDescent="0.25">
      <c r="E283" s="10"/>
    </row>
    <row r="284" spans="5:5" x14ac:dyDescent="0.25">
      <c r="E284" s="10"/>
    </row>
    <row r="285" spans="5:5" x14ac:dyDescent="0.25">
      <c r="E285" s="10"/>
    </row>
    <row r="286" spans="5:5" x14ac:dyDescent="0.25">
      <c r="E286" s="10"/>
    </row>
    <row r="287" spans="5:5" x14ac:dyDescent="0.25">
      <c r="E287" s="10"/>
    </row>
    <row r="288" spans="5:5" x14ac:dyDescent="0.25">
      <c r="E288" s="10"/>
    </row>
    <row r="289" spans="5:5" x14ac:dyDescent="0.25">
      <c r="E289" s="10"/>
    </row>
    <row r="290" spans="5:5" x14ac:dyDescent="0.25">
      <c r="E290" s="10"/>
    </row>
    <row r="291" spans="5:5" x14ac:dyDescent="0.25">
      <c r="E291" s="10"/>
    </row>
    <row r="292" spans="5:5" x14ac:dyDescent="0.25">
      <c r="E292" s="10"/>
    </row>
    <row r="293" spans="5:5" x14ac:dyDescent="0.25">
      <c r="E293" s="10"/>
    </row>
    <row r="294" spans="5:5" x14ac:dyDescent="0.25">
      <c r="E294" s="10"/>
    </row>
    <row r="295" spans="5:5" x14ac:dyDescent="0.25">
      <c r="E295" s="10"/>
    </row>
    <row r="296" spans="5:5" x14ac:dyDescent="0.25">
      <c r="E296" s="10"/>
    </row>
    <row r="297" spans="5:5" x14ac:dyDescent="0.25">
      <c r="E297" s="10"/>
    </row>
    <row r="298" spans="5:5" x14ac:dyDescent="0.25">
      <c r="E298" s="10"/>
    </row>
    <row r="299" spans="5:5" x14ac:dyDescent="0.25">
      <c r="E299" s="10"/>
    </row>
    <row r="300" spans="5:5" x14ac:dyDescent="0.25">
      <c r="E300" s="10"/>
    </row>
    <row r="301" spans="5:5" x14ac:dyDescent="0.25">
      <c r="E301" s="10"/>
    </row>
    <row r="302" spans="5:5" x14ac:dyDescent="0.25">
      <c r="E302" s="10"/>
    </row>
    <row r="303" spans="5:5" x14ac:dyDescent="0.25">
      <c r="E303" s="10"/>
    </row>
    <row r="304" spans="5:5" x14ac:dyDescent="0.25">
      <c r="E304" s="10"/>
    </row>
    <row r="305" spans="5:5" x14ac:dyDescent="0.25">
      <c r="E305" s="10"/>
    </row>
    <row r="306" spans="5:5" x14ac:dyDescent="0.25">
      <c r="E306" s="10"/>
    </row>
    <row r="307" spans="5:5" x14ac:dyDescent="0.25">
      <c r="E307" s="10"/>
    </row>
    <row r="308" spans="5:5" x14ac:dyDescent="0.25">
      <c r="E308" s="10"/>
    </row>
    <row r="309" spans="5:5" x14ac:dyDescent="0.25">
      <c r="E309" s="10"/>
    </row>
    <row r="310" spans="5:5" x14ac:dyDescent="0.25">
      <c r="E310" s="10"/>
    </row>
    <row r="311" spans="5:5" x14ac:dyDescent="0.25">
      <c r="E311" s="10"/>
    </row>
    <row r="312" spans="5:5" x14ac:dyDescent="0.25">
      <c r="E312" s="10"/>
    </row>
    <row r="313" spans="5:5" x14ac:dyDescent="0.25">
      <c r="E313" s="10"/>
    </row>
    <row r="314" spans="5:5" x14ac:dyDescent="0.25">
      <c r="E314" s="10"/>
    </row>
    <row r="315" spans="5:5" x14ac:dyDescent="0.25">
      <c r="E315" s="10"/>
    </row>
    <row r="316" spans="5:5" x14ac:dyDescent="0.25">
      <c r="E316" s="10"/>
    </row>
    <row r="317" spans="5:5" x14ac:dyDescent="0.25">
      <c r="E317" s="10"/>
    </row>
    <row r="318" spans="5:5" x14ac:dyDescent="0.25">
      <c r="E318" s="10"/>
    </row>
    <row r="319" spans="5:5" x14ac:dyDescent="0.25">
      <c r="E319" s="10"/>
    </row>
    <row r="320" spans="5:5" x14ac:dyDescent="0.25">
      <c r="E320" s="10"/>
    </row>
    <row r="321" spans="5:5" x14ac:dyDescent="0.25">
      <c r="E321" s="10"/>
    </row>
    <row r="322" spans="5:5" x14ac:dyDescent="0.25">
      <c r="E322" s="10"/>
    </row>
    <row r="323" spans="5:5" x14ac:dyDescent="0.25">
      <c r="E323" s="10"/>
    </row>
    <row r="324" spans="5:5" x14ac:dyDescent="0.25">
      <c r="E324" s="10"/>
    </row>
    <row r="325" spans="5:5" x14ac:dyDescent="0.25">
      <c r="E325" s="10"/>
    </row>
    <row r="326" spans="5:5" x14ac:dyDescent="0.25">
      <c r="E326" s="10"/>
    </row>
    <row r="327" spans="5:5" x14ac:dyDescent="0.25">
      <c r="E327" s="10"/>
    </row>
    <row r="328" spans="5:5" x14ac:dyDescent="0.25">
      <c r="E328" s="10"/>
    </row>
    <row r="329" spans="5:5" x14ac:dyDescent="0.25">
      <c r="E329" s="10"/>
    </row>
    <row r="330" spans="5:5" x14ac:dyDescent="0.25">
      <c r="E330" s="10"/>
    </row>
    <row r="331" spans="5:5" x14ac:dyDescent="0.25">
      <c r="E331" s="10"/>
    </row>
    <row r="332" spans="5:5" x14ac:dyDescent="0.25">
      <c r="E332" s="10"/>
    </row>
    <row r="333" spans="5:5" x14ac:dyDescent="0.25">
      <c r="E333" s="10"/>
    </row>
    <row r="334" spans="5:5" x14ac:dyDescent="0.25">
      <c r="E334" s="10"/>
    </row>
    <row r="335" spans="5:5" x14ac:dyDescent="0.25">
      <c r="E335" s="10"/>
    </row>
    <row r="336" spans="5:5" x14ac:dyDescent="0.25">
      <c r="E336" s="10"/>
    </row>
    <row r="337" spans="5:5" x14ac:dyDescent="0.25">
      <c r="E337" s="10"/>
    </row>
    <row r="338" spans="5:5" x14ac:dyDescent="0.25">
      <c r="E338" s="10"/>
    </row>
    <row r="339" spans="5:5" x14ac:dyDescent="0.25">
      <c r="E339" s="10"/>
    </row>
    <row r="340" spans="5:5" x14ac:dyDescent="0.25">
      <c r="E340" s="10"/>
    </row>
    <row r="341" spans="5:5" x14ac:dyDescent="0.25">
      <c r="E341" s="10"/>
    </row>
    <row r="342" spans="5:5" x14ac:dyDescent="0.25">
      <c r="E342" s="10"/>
    </row>
    <row r="343" spans="5:5" x14ac:dyDescent="0.25">
      <c r="E343" s="10"/>
    </row>
    <row r="344" spans="5:5" x14ac:dyDescent="0.25">
      <c r="E344" s="10"/>
    </row>
    <row r="345" spans="5:5" x14ac:dyDescent="0.25">
      <c r="E345" s="10"/>
    </row>
    <row r="346" spans="5:5" x14ac:dyDescent="0.25">
      <c r="E346" s="10"/>
    </row>
    <row r="347" spans="5:5" x14ac:dyDescent="0.25">
      <c r="E347" s="10"/>
    </row>
    <row r="348" spans="5:5" x14ac:dyDescent="0.25">
      <c r="E348" s="10"/>
    </row>
    <row r="349" spans="5:5" x14ac:dyDescent="0.25">
      <c r="E349" s="10"/>
    </row>
    <row r="350" spans="5:5" x14ac:dyDescent="0.25">
      <c r="E350" s="10"/>
    </row>
    <row r="351" spans="5:5" x14ac:dyDescent="0.25">
      <c r="E351" s="10"/>
    </row>
    <row r="352" spans="5:5" x14ac:dyDescent="0.25">
      <c r="E352" s="10"/>
    </row>
    <row r="353" spans="5:5" x14ac:dyDescent="0.25">
      <c r="E353" s="10"/>
    </row>
    <row r="354" spans="5:5" x14ac:dyDescent="0.25">
      <c r="E354" s="10"/>
    </row>
    <row r="355" spans="5:5" x14ac:dyDescent="0.25">
      <c r="E355" s="10"/>
    </row>
    <row r="356" spans="5:5" x14ac:dyDescent="0.25">
      <c r="E356" s="10"/>
    </row>
    <row r="357" spans="5:5" x14ac:dyDescent="0.25">
      <c r="E357" s="10"/>
    </row>
    <row r="358" spans="5:5" x14ac:dyDescent="0.25">
      <c r="E358" s="10"/>
    </row>
    <row r="359" spans="5:5" x14ac:dyDescent="0.25">
      <c r="E359" s="10"/>
    </row>
    <row r="360" spans="5:5" x14ac:dyDescent="0.25">
      <c r="E360" s="10"/>
    </row>
    <row r="361" spans="5:5" x14ac:dyDescent="0.25">
      <c r="E361" s="10"/>
    </row>
    <row r="362" spans="5:5" x14ac:dyDescent="0.25">
      <c r="E362" s="10"/>
    </row>
    <row r="363" spans="5:5" x14ac:dyDescent="0.25">
      <c r="E363" s="10"/>
    </row>
    <row r="364" spans="5:5" x14ac:dyDescent="0.25">
      <c r="E364" s="10"/>
    </row>
    <row r="365" spans="5:5" x14ac:dyDescent="0.25">
      <c r="E365" s="10"/>
    </row>
    <row r="366" spans="5:5" x14ac:dyDescent="0.25">
      <c r="E366" s="10"/>
    </row>
    <row r="367" spans="5:5" x14ac:dyDescent="0.25">
      <c r="E367" s="10"/>
    </row>
    <row r="368" spans="5:5" x14ac:dyDescent="0.25">
      <c r="E368" s="10"/>
    </row>
    <row r="369" spans="5:5" x14ac:dyDescent="0.25">
      <c r="E369" s="10"/>
    </row>
    <row r="370" spans="5:5" x14ac:dyDescent="0.25">
      <c r="E370" s="10"/>
    </row>
    <row r="371" spans="5:5" x14ac:dyDescent="0.25">
      <c r="E371" s="10"/>
    </row>
    <row r="372" spans="5:5" x14ac:dyDescent="0.25">
      <c r="E372" s="10"/>
    </row>
    <row r="373" spans="5:5" x14ac:dyDescent="0.25">
      <c r="E373" s="10"/>
    </row>
    <row r="374" spans="5:5" x14ac:dyDescent="0.25">
      <c r="E374" s="10"/>
    </row>
    <row r="375" spans="5:5" x14ac:dyDescent="0.25">
      <c r="E375" s="10"/>
    </row>
    <row r="376" spans="5:5" x14ac:dyDescent="0.25">
      <c r="E376" s="10"/>
    </row>
    <row r="377" spans="5:5" x14ac:dyDescent="0.25">
      <c r="E377" s="10"/>
    </row>
    <row r="378" spans="5:5" x14ac:dyDescent="0.25">
      <c r="E378" s="10"/>
    </row>
    <row r="379" spans="5:5" x14ac:dyDescent="0.25">
      <c r="E379" s="10"/>
    </row>
    <row r="380" spans="5:5" x14ac:dyDescent="0.25">
      <c r="E380" s="10"/>
    </row>
    <row r="381" spans="5:5" x14ac:dyDescent="0.25">
      <c r="E381" s="10"/>
    </row>
    <row r="382" spans="5:5" x14ac:dyDescent="0.25">
      <c r="E382" s="10"/>
    </row>
    <row r="383" spans="5:5" x14ac:dyDescent="0.25">
      <c r="E383" s="10"/>
    </row>
    <row r="384" spans="5:5" x14ac:dyDescent="0.25">
      <c r="E384" s="10"/>
    </row>
    <row r="385" spans="5:5" x14ac:dyDescent="0.25">
      <c r="E385" s="10"/>
    </row>
    <row r="386" spans="5:5" x14ac:dyDescent="0.25">
      <c r="E386" s="10"/>
    </row>
    <row r="387" spans="5:5" x14ac:dyDescent="0.25">
      <c r="E387" s="10"/>
    </row>
    <row r="388" spans="5:5" x14ac:dyDescent="0.25">
      <c r="E388" s="10"/>
    </row>
    <row r="389" spans="5:5" x14ac:dyDescent="0.25">
      <c r="E389" s="10"/>
    </row>
    <row r="390" spans="5:5" x14ac:dyDescent="0.25">
      <c r="E390" s="10"/>
    </row>
    <row r="391" spans="5:5" x14ac:dyDescent="0.25">
      <c r="E391" s="10"/>
    </row>
    <row r="392" spans="5:5" x14ac:dyDescent="0.25">
      <c r="E392" s="10"/>
    </row>
    <row r="393" spans="5:5" x14ac:dyDescent="0.25">
      <c r="E393" s="10"/>
    </row>
    <row r="394" spans="5:5" x14ac:dyDescent="0.25">
      <c r="E394" s="10"/>
    </row>
    <row r="395" spans="5:5" x14ac:dyDescent="0.25">
      <c r="E395" s="10"/>
    </row>
    <row r="396" spans="5:5" x14ac:dyDescent="0.25">
      <c r="E396" s="10"/>
    </row>
    <row r="397" spans="5:5" x14ac:dyDescent="0.25">
      <c r="E397" s="10"/>
    </row>
    <row r="398" spans="5:5" x14ac:dyDescent="0.25">
      <c r="E398" s="10"/>
    </row>
    <row r="399" spans="5:5" x14ac:dyDescent="0.25">
      <c r="E399" s="10"/>
    </row>
    <row r="400" spans="5:5" x14ac:dyDescent="0.25">
      <c r="E400" s="10"/>
    </row>
    <row r="401" spans="5:5" x14ac:dyDescent="0.25">
      <c r="E401" s="10"/>
    </row>
    <row r="402" spans="5:5" x14ac:dyDescent="0.25">
      <c r="E402" s="10"/>
    </row>
    <row r="403" spans="5:5" x14ac:dyDescent="0.25">
      <c r="E403" s="10"/>
    </row>
    <row r="404" spans="5:5" x14ac:dyDescent="0.25">
      <c r="E404" s="10"/>
    </row>
    <row r="405" spans="5:5" x14ac:dyDescent="0.25">
      <c r="E405" s="10"/>
    </row>
    <row r="406" spans="5:5" x14ac:dyDescent="0.25">
      <c r="E406" s="10"/>
    </row>
    <row r="407" spans="5:5" x14ac:dyDescent="0.25">
      <c r="E407" s="10"/>
    </row>
    <row r="408" spans="5:5" x14ac:dyDescent="0.25">
      <c r="E408" s="10"/>
    </row>
    <row r="409" spans="5:5" x14ac:dyDescent="0.25">
      <c r="E409" s="10"/>
    </row>
    <row r="410" spans="5:5" x14ac:dyDescent="0.25">
      <c r="E410" s="10"/>
    </row>
    <row r="411" spans="5:5" x14ac:dyDescent="0.25">
      <c r="E411" s="10"/>
    </row>
    <row r="412" spans="5:5" x14ac:dyDescent="0.25">
      <c r="E412" s="10"/>
    </row>
    <row r="413" spans="5:5" x14ac:dyDescent="0.25">
      <c r="E413" s="10"/>
    </row>
    <row r="414" spans="5:5" x14ac:dyDescent="0.25">
      <c r="E414" s="10"/>
    </row>
    <row r="415" spans="5:5" x14ac:dyDescent="0.25">
      <c r="E415" s="10"/>
    </row>
    <row r="416" spans="5:5" x14ac:dyDescent="0.25">
      <c r="E416" s="10"/>
    </row>
    <row r="417" spans="5:5" x14ac:dyDescent="0.25">
      <c r="E417" s="10"/>
    </row>
    <row r="418" spans="5:5" x14ac:dyDescent="0.25">
      <c r="E418" s="10"/>
    </row>
    <row r="419" spans="5:5" x14ac:dyDescent="0.25">
      <c r="E419" s="10"/>
    </row>
    <row r="420" spans="5:5" x14ac:dyDescent="0.25">
      <c r="E420" s="10"/>
    </row>
    <row r="421" spans="5:5" x14ac:dyDescent="0.25">
      <c r="E421" s="10"/>
    </row>
    <row r="422" spans="5:5" x14ac:dyDescent="0.25">
      <c r="E422" s="10"/>
    </row>
    <row r="423" spans="5:5" x14ac:dyDescent="0.25">
      <c r="E423" s="10"/>
    </row>
    <row r="424" spans="5:5" x14ac:dyDescent="0.25">
      <c r="E424" s="10"/>
    </row>
    <row r="425" spans="5:5" x14ac:dyDescent="0.25">
      <c r="E425" s="10"/>
    </row>
    <row r="426" spans="5:5" x14ac:dyDescent="0.25">
      <c r="E426" s="10"/>
    </row>
    <row r="427" spans="5:5" x14ac:dyDescent="0.25">
      <c r="E427" s="10"/>
    </row>
    <row r="428" spans="5:5" x14ac:dyDescent="0.25">
      <c r="E428" s="10"/>
    </row>
    <row r="429" spans="5:5" x14ac:dyDescent="0.25">
      <c r="E429" s="10"/>
    </row>
    <row r="430" spans="5:5" x14ac:dyDescent="0.25">
      <c r="E430" s="10"/>
    </row>
    <row r="431" spans="5:5" x14ac:dyDescent="0.25">
      <c r="E431" s="10"/>
    </row>
    <row r="432" spans="5:5" x14ac:dyDescent="0.25">
      <c r="E432" s="10"/>
    </row>
    <row r="433" spans="5:5" x14ac:dyDescent="0.25">
      <c r="E433" s="10"/>
    </row>
    <row r="434" spans="5:5" x14ac:dyDescent="0.25">
      <c r="E434" s="10"/>
    </row>
    <row r="435" spans="5:5" x14ac:dyDescent="0.25">
      <c r="E435" s="10"/>
    </row>
    <row r="436" spans="5:5" x14ac:dyDescent="0.25">
      <c r="E436" s="10"/>
    </row>
    <row r="437" spans="5:5" x14ac:dyDescent="0.25">
      <c r="E437" s="10"/>
    </row>
    <row r="438" spans="5:5" x14ac:dyDescent="0.25">
      <c r="E438" s="10"/>
    </row>
    <row r="439" spans="5:5" x14ac:dyDescent="0.25">
      <c r="E439" s="10"/>
    </row>
    <row r="440" spans="5:5" x14ac:dyDescent="0.25">
      <c r="E440" s="10"/>
    </row>
    <row r="441" spans="5:5" x14ac:dyDescent="0.25">
      <c r="E441" s="10"/>
    </row>
    <row r="442" spans="5:5" x14ac:dyDescent="0.25">
      <c r="E442" s="10"/>
    </row>
    <row r="443" spans="5:5" x14ac:dyDescent="0.25">
      <c r="E443" s="10"/>
    </row>
    <row r="444" spans="5:5" x14ac:dyDescent="0.25">
      <c r="E444" s="10"/>
    </row>
    <row r="445" spans="5:5" x14ac:dyDescent="0.25">
      <c r="E445" s="10"/>
    </row>
    <row r="446" spans="5:5" x14ac:dyDescent="0.25">
      <c r="E446" s="10"/>
    </row>
    <row r="447" spans="5:5" x14ac:dyDescent="0.25">
      <c r="E447" s="10"/>
    </row>
    <row r="448" spans="5:5" x14ac:dyDescent="0.25">
      <c r="E448" s="10"/>
    </row>
    <row r="449" spans="5:5" x14ac:dyDescent="0.25">
      <c r="E449" s="10"/>
    </row>
    <row r="450" spans="5:5" x14ac:dyDescent="0.25">
      <c r="E450" s="10"/>
    </row>
    <row r="451" spans="5:5" x14ac:dyDescent="0.25">
      <c r="E451" s="10"/>
    </row>
    <row r="452" spans="5:5" x14ac:dyDescent="0.25">
      <c r="E452" s="10"/>
    </row>
    <row r="453" spans="5:5" x14ac:dyDescent="0.25">
      <c r="E453" s="10"/>
    </row>
    <row r="454" spans="5:5" x14ac:dyDescent="0.25">
      <c r="E454" s="10"/>
    </row>
    <row r="455" spans="5:5" x14ac:dyDescent="0.25">
      <c r="E455" s="10"/>
    </row>
    <row r="456" spans="5:5" x14ac:dyDescent="0.25">
      <c r="E456" s="10"/>
    </row>
    <row r="457" spans="5:5" x14ac:dyDescent="0.25">
      <c r="E457" s="10"/>
    </row>
    <row r="458" spans="5:5" x14ac:dyDescent="0.25">
      <c r="E458" s="10"/>
    </row>
    <row r="459" spans="5:5" x14ac:dyDescent="0.25">
      <c r="E459" s="10"/>
    </row>
    <row r="460" spans="5:5" x14ac:dyDescent="0.25">
      <c r="E460" s="10"/>
    </row>
    <row r="461" spans="5:5" x14ac:dyDescent="0.25">
      <c r="E461" s="10"/>
    </row>
    <row r="462" spans="5:5" x14ac:dyDescent="0.25">
      <c r="E462" s="10"/>
    </row>
    <row r="463" spans="5:5" x14ac:dyDescent="0.25">
      <c r="E463" s="10"/>
    </row>
    <row r="464" spans="5:5" x14ac:dyDescent="0.25">
      <c r="E464" s="10"/>
    </row>
    <row r="465" spans="5:5" x14ac:dyDescent="0.25">
      <c r="E465" s="10"/>
    </row>
    <row r="466" spans="5:5" x14ac:dyDescent="0.25">
      <c r="E466" s="10"/>
    </row>
    <row r="467" spans="5:5" x14ac:dyDescent="0.25">
      <c r="E467" s="10"/>
    </row>
    <row r="468" spans="5:5" x14ac:dyDescent="0.25">
      <c r="E468" s="10"/>
    </row>
    <row r="469" spans="5:5" x14ac:dyDescent="0.25">
      <c r="E469" s="10"/>
    </row>
    <row r="470" spans="5:5" x14ac:dyDescent="0.25">
      <c r="E470" s="10"/>
    </row>
    <row r="471" spans="5:5" x14ac:dyDescent="0.25">
      <c r="E471" s="10"/>
    </row>
    <row r="472" spans="5:5" x14ac:dyDescent="0.25">
      <c r="E472" s="10"/>
    </row>
    <row r="473" spans="5:5" x14ac:dyDescent="0.25">
      <c r="E473" s="10"/>
    </row>
    <row r="474" spans="5:5" x14ac:dyDescent="0.25">
      <c r="E474" s="10"/>
    </row>
    <row r="475" spans="5:5" x14ac:dyDescent="0.25">
      <c r="E475" s="10"/>
    </row>
    <row r="476" spans="5:5" x14ac:dyDescent="0.25">
      <c r="E476" s="10"/>
    </row>
    <row r="477" spans="5:5" x14ac:dyDescent="0.25">
      <c r="E477" s="10"/>
    </row>
    <row r="478" spans="5:5" x14ac:dyDescent="0.25">
      <c r="E478" s="10"/>
    </row>
    <row r="479" spans="5:5" x14ac:dyDescent="0.25">
      <c r="E479" s="10"/>
    </row>
    <row r="480" spans="5:5" x14ac:dyDescent="0.25">
      <c r="E480" s="10"/>
    </row>
    <row r="481" spans="5:5" x14ac:dyDescent="0.25">
      <c r="E481" s="10"/>
    </row>
    <row r="482" spans="5:5" x14ac:dyDescent="0.25">
      <c r="E482" s="10"/>
    </row>
    <row r="483" spans="5:5" x14ac:dyDescent="0.25">
      <c r="E483" s="10"/>
    </row>
    <row r="484" spans="5:5" x14ac:dyDescent="0.25">
      <c r="E484" s="10"/>
    </row>
    <row r="485" spans="5:5" x14ac:dyDescent="0.25">
      <c r="E485" s="10"/>
    </row>
    <row r="486" spans="5:5" x14ac:dyDescent="0.25">
      <c r="E486" s="10"/>
    </row>
    <row r="487" spans="5:5" x14ac:dyDescent="0.25">
      <c r="E487" s="10"/>
    </row>
    <row r="488" spans="5:5" x14ac:dyDescent="0.25">
      <c r="E488" s="10"/>
    </row>
    <row r="489" spans="5:5" x14ac:dyDescent="0.25">
      <c r="E489" s="10"/>
    </row>
    <row r="490" spans="5:5" x14ac:dyDescent="0.25">
      <c r="E490" s="10"/>
    </row>
    <row r="491" spans="5:5" x14ac:dyDescent="0.25">
      <c r="E491" s="10"/>
    </row>
    <row r="492" spans="5:5" x14ac:dyDescent="0.25">
      <c r="E492" s="10"/>
    </row>
    <row r="493" spans="5:5" x14ac:dyDescent="0.25">
      <c r="E493" s="10"/>
    </row>
    <row r="494" spans="5:5" x14ac:dyDescent="0.25">
      <c r="E494" s="10"/>
    </row>
    <row r="495" spans="5:5" x14ac:dyDescent="0.25">
      <c r="E495" s="10"/>
    </row>
    <row r="496" spans="5:5" x14ac:dyDescent="0.25">
      <c r="E496" s="10"/>
    </row>
    <row r="497" spans="5:5" x14ac:dyDescent="0.25">
      <c r="E497" s="10"/>
    </row>
    <row r="498" spans="5:5" x14ac:dyDescent="0.25">
      <c r="E498" s="10"/>
    </row>
    <row r="499" spans="5:5" x14ac:dyDescent="0.25">
      <c r="E499" s="10"/>
    </row>
    <row r="500" spans="5:5" x14ac:dyDescent="0.25">
      <c r="E500" s="10"/>
    </row>
    <row r="501" spans="5:5" x14ac:dyDescent="0.25">
      <c r="E501" s="10"/>
    </row>
    <row r="502" spans="5:5" x14ac:dyDescent="0.25">
      <c r="E502" s="10"/>
    </row>
    <row r="503" spans="5:5" x14ac:dyDescent="0.25">
      <c r="E503" s="10"/>
    </row>
    <row r="504" spans="5:5" x14ac:dyDescent="0.25">
      <c r="E504" s="10"/>
    </row>
    <row r="505" spans="5:5" x14ac:dyDescent="0.25">
      <c r="E505" s="10"/>
    </row>
    <row r="506" spans="5:5" x14ac:dyDescent="0.25">
      <c r="E506" s="10"/>
    </row>
    <row r="507" spans="5:5" x14ac:dyDescent="0.25">
      <c r="E507" s="10"/>
    </row>
    <row r="508" spans="5:5" x14ac:dyDescent="0.25">
      <c r="E508" s="10"/>
    </row>
    <row r="509" spans="5:5" x14ac:dyDescent="0.25">
      <c r="E509" s="10"/>
    </row>
    <row r="510" spans="5:5" x14ac:dyDescent="0.25">
      <c r="E510" s="10"/>
    </row>
    <row r="511" spans="5:5" x14ac:dyDescent="0.25">
      <c r="E511" s="10"/>
    </row>
    <row r="512" spans="5:5" x14ac:dyDescent="0.25">
      <c r="E512" s="10"/>
    </row>
    <row r="513" spans="5:5" x14ac:dyDescent="0.25">
      <c r="E513" s="10"/>
    </row>
    <row r="514" spans="5:5" x14ac:dyDescent="0.25">
      <c r="E514" s="10"/>
    </row>
    <row r="515" spans="5:5" x14ac:dyDescent="0.25">
      <c r="E515" s="10"/>
    </row>
    <row r="516" spans="5:5" x14ac:dyDescent="0.25">
      <c r="E516" s="10"/>
    </row>
    <row r="517" spans="5:5" x14ac:dyDescent="0.25">
      <c r="E517" s="10"/>
    </row>
    <row r="518" spans="5:5" x14ac:dyDescent="0.25">
      <c r="E518" s="10"/>
    </row>
    <row r="519" spans="5:5" x14ac:dyDescent="0.25">
      <c r="E519" s="10"/>
    </row>
    <row r="520" spans="5:5" x14ac:dyDescent="0.25">
      <c r="E520" s="10"/>
    </row>
    <row r="521" spans="5:5" x14ac:dyDescent="0.25">
      <c r="E521" s="10"/>
    </row>
    <row r="522" spans="5:5" x14ac:dyDescent="0.25">
      <c r="E522" s="10"/>
    </row>
    <row r="523" spans="5:5" x14ac:dyDescent="0.25">
      <c r="E523" s="10"/>
    </row>
    <row r="524" spans="5:5" x14ac:dyDescent="0.25">
      <c r="E524" s="10"/>
    </row>
    <row r="525" spans="5:5" x14ac:dyDescent="0.25">
      <c r="E525" s="10"/>
    </row>
    <row r="526" spans="5:5" x14ac:dyDescent="0.25">
      <c r="E526" s="10"/>
    </row>
    <row r="527" spans="5:5" x14ac:dyDescent="0.25">
      <c r="E527" s="10"/>
    </row>
    <row r="528" spans="5:5" x14ac:dyDescent="0.25">
      <c r="E528" s="10"/>
    </row>
    <row r="529" spans="5:5" x14ac:dyDescent="0.25">
      <c r="E529" s="10"/>
    </row>
    <row r="530" spans="5:5" x14ac:dyDescent="0.25">
      <c r="E530" s="10"/>
    </row>
    <row r="531" spans="5:5" x14ac:dyDescent="0.25">
      <c r="E531" s="10"/>
    </row>
    <row r="532" spans="5:5" x14ac:dyDescent="0.25">
      <c r="E532" s="10"/>
    </row>
    <row r="533" spans="5:5" x14ac:dyDescent="0.25">
      <c r="E533" s="10"/>
    </row>
    <row r="534" spans="5:5" x14ac:dyDescent="0.25">
      <c r="E534" s="10"/>
    </row>
    <row r="535" spans="5:5" x14ac:dyDescent="0.25">
      <c r="E535" s="10"/>
    </row>
    <row r="536" spans="5:5" x14ac:dyDescent="0.25">
      <c r="E536" s="10"/>
    </row>
    <row r="537" spans="5:5" x14ac:dyDescent="0.25">
      <c r="E537" s="10"/>
    </row>
    <row r="538" spans="5:5" x14ac:dyDescent="0.25">
      <c r="E538" s="10"/>
    </row>
    <row r="539" spans="5:5" x14ac:dyDescent="0.25">
      <c r="E539" s="10"/>
    </row>
    <row r="540" spans="5:5" x14ac:dyDescent="0.25">
      <c r="E540" s="10"/>
    </row>
    <row r="541" spans="5:5" x14ac:dyDescent="0.25">
      <c r="E541" s="10"/>
    </row>
    <row r="542" spans="5:5" x14ac:dyDescent="0.25">
      <c r="E542" s="10"/>
    </row>
    <row r="543" spans="5:5" x14ac:dyDescent="0.25">
      <c r="E543" s="10"/>
    </row>
    <row r="544" spans="5:5" x14ac:dyDescent="0.25">
      <c r="E544" s="10"/>
    </row>
    <row r="545" spans="5:5" x14ac:dyDescent="0.25">
      <c r="E545" s="10"/>
    </row>
    <row r="546" spans="5:5" x14ac:dyDescent="0.25">
      <c r="E546" s="10"/>
    </row>
    <row r="547" spans="5:5" x14ac:dyDescent="0.25">
      <c r="E547" s="10"/>
    </row>
    <row r="548" spans="5:5" x14ac:dyDescent="0.25">
      <c r="E548" s="10"/>
    </row>
    <row r="549" spans="5:5" x14ac:dyDescent="0.25">
      <c r="E549" s="10"/>
    </row>
    <row r="550" spans="5:5" x14ac:dyDescent="0.25">
      <c r="E550" s="10"/>
    </row>
    <row r="551" spans="5:5" x14ac:dyDescent="0.25">
      <c r="E551" s="10"/>
    </row>
    <row r="552" spans="5:5" x14ac:dyDescent="0.25">
      <c r="E552" s="10"/>
    </row>
    <row r="553" spans="5:5" x14ac:dyDescent="0.25">
      <c r="E553" s="10"/>
    </row>
    <row r="554" spans="5:5" x14ac:dyDescent="0.25">
      <c r="E554" s="10"/>
    </row>
    <row r="555" spans="5:5" x14ac:dyDescent="0.25">
      <c r="E555" s="10"/>
    </row>
    <row r="556" spans="5:5" x14ac:dyDescent="0.25">
      <c r="E556" s="10"/>
    </row>
    <row r="557" spans="5:5" x14ac:dyDescent="0.25">
      <c r="E557" s="10"/>
    </row>
    <row r="558" spans="5:5" x14ac:dyDescent="0.25">
      <c r="E558" s="10"/>
    </row>
    <row r="559" spans="5:5" x14ac:dyDescent="0.25">
      <c r="E559" s="10"/>
    </row>
    <row r="560" spans="5:5" x14ac:dyDescent="0.25">
      <c r="E560" s="10"/>
    </row>
    <row r="561" spans="5:5" x14ac:dyDescent="0.25">
      <c r="E561" s="10"/>
    </row>
    <row r="562" spans="5:5" x14ac:dyDescent="0.25">
      <c r="E562" s="10"/>
    </row>
    <row r="563" spans="5:5" x14ac:dyDescent="0.25">
      <c r="E563" s="10"/>
    </row>
    <row r="564" spans="5:5" x14ac:dyDescent="0.25">
      <c r="E564" s="10"/>
    </row>
    <row r="565" spans="5:5" x14ac:dyDescent="0.25">
      <c r="E565" s="10"/>
    </row>
    <row r="566" spans="5:5" x14ac:dyDescent="0.25">
      <c r="E566" s="10"/>
    </row>
    <row r="567" spans="5:5" x14ac:dyDescent="0.25">
      <c r="E567" s="10"/>
    </row>
    <row r="568" spans="5:5" x14ac:dyDescent="0.25">
      <c r="E568" s="10"/>
    </row>
    <row r="569" spans="5:5" x14ac:dyDescent="0.25">
      <c r="E569" s="10"/>
    </row>
    <row r="570" spans="5:5" x14ac:dyDescent="0.25">
      <c r="E570" s="10"/>
    </row>
    <row r="571" spans="5:5" x14ac:dyDescent="0.25">
      <c r="E571" s="10"/>
    </row>
    <row r="572" spans="5:5" x14ac:dyDescent="0.25">
      <c r="E572" s="10"/>
    </row>
    <row r="573" spans="5:5" x14ac:dyDescent="0.25">
      <c r="E573" s="10"/>
    </row>
    <row r="574" spans="5:5" x14ac:dyDescent="0.25">
      <c r="E574" s="10"/>
    </row>
    <row r="575" spans="5:5" x14ac:dyDescent="0.25">
      <c r="E575" s="10"/>
    </row>
    <row r="576" spans="5:5" x14ac:dyDescent="0.25">
      <c r="E576" s="10"/>
    </row>
    <row r="577" spans="5:5" x14ac:dyDescent="0.25">
      <c r="E577" s="10"/>
    </row>
    <row r="578" spans="5:5" x14ac:dyDescent="0.25">
      <c r="E578" s="10"/>
    </row>
    <row r="579" spans="5:5" x14ac:dyDescent="0.25">
      <c r="E579" s="10"/>
    </row>
    <row r="580" spans="5:5" x14ac:dyDescent="0.25">
      <c r="E580" s="10"/>
    </row>
    <row r="581" spans="5:5" x14ac:dyDescent="0.25">
      <c r="E581" s="10"/>
    </row>
    <row r="582" spans="5:5" x14ac:dyDescent="0.25">
      <c r="E582" s="10"/>
    </row>
    <row r="583" spans="5:5" x14ac:dyDescent="0.25">
      <c r="E583" s="10"/>
    </row>
    <row r="584" spans="5:5" x14ac:dyDescent="0.25">
      <c r="E584" s="10"/>
    </row>
    <row r="585" spans="5:5" x14ac:dyDescent="0.25">
      <c r="E585" s="10"/>
    </row>
    <row r="586" spans="5:5" x14ac:dyDescent="0.25">
      <c r="E586" s="10"/>
    </row>
    <row r="587" spans="5:5" x14ac:dyDescent="0.25">
      <c r="E587" s="10"/>
    </row>
    <row r="588" spans="5:5" x14ac:dyDescent="0.25">
      <c r="E588" s="10"/>
    </row>
    <row r="589" spans="5:5" x14ac:dyDescent="0.25">
      <c r="E589" s="10"/>
    </row>
    <row r="590" spans="5:5" x14ac:dyDescent="0.25">
      <c r="E590" s="10"/>
    </row>
    <row r="591" spans="5:5" x14ac:dyDescent="0.25">
      <c r="E591" s="10"/>
    </row>
    <row r="592" spans="5:5" x14ac:dyDescent="0.25">
      <c r="E592" s="10"/>
    </row>
    <row r="593" spans="5:5" x14ac:dyDescent="0.25">
      <c r="E593" s="10"/>
    </row>
    <row r="594" spans="5:5" x14ac:dyDescent="0.25">
      <c r="E594" s="10"/>
    </row>
    <row r="595" spans="5:5" x14ac:dyDescent="0.25">
      <c r="E595" s="10"/>
    </row>
    <row r="596" spans="5:5" x14ac:dyDescent="0.25">
      <c r="E596" s="10"/>
    </row>
    <row r="597" spans="5:5" x14ac:dyDescent="0.25">
      <c r="E597" s="10"/>
    </row>
    <row r="598" spans="5:5" x14ac:dyDescent="0.25">
      <c r="E598" s="10"/>
    </row>
    <row r="599" spans="5:5" x14ac:dyDescent="0.25">
      <c r="E599" s="10"/>
    </row>
    <row r="600" spans="5:5" x14ac:dyDescent="0.25">
      <c r="E600" s="10"/>
    </row>
    <row r="601" spans="5:5" x14ac:dyDescent="0.25">
      <c r="E601" s="10"/>
    </row>
    <row r="602" spans="5:5" x14ac:dyDescent="0.25">
      <c r="E602" s="10"/>
    </row>
    <row r="603" spans="5:5" x14ac:dyDescent="0.25">
      <c r="E603" s="10"/>
    </row>
    <row r="604" spans="5:5" x14ac:dyDescent="0.25">
      <c r="E604" s="10"/>
    </row>
    <row r="605" spans="5:5" x14ac:dyDescent="0.25">
      <c r="E605" s="10"/>
    </row>
    <row r="606" spans="5:5" x14ac:dyDescent="0.25">
      <c r="E606" s="10"/>
    </row>
    <row r="607" spans="5:5" x14ac:dyDescent="0.25">
      <c r="E607" s="10"/>
    </row>
    <row r="608" spans="5:5" x14ac:dyDescent="0.25">
      <c r="E608" s="10"/>
    </row>
    <row r="609" spans="5:5" x14ac:dyDescent="0.25">
      <c r="E609" s="10"/>
    </row>
    <row r="610" spans="5:5" x14ac:dyDescent="0.25">
      <c r="E610" s="10"/>
    </row>
    <row r="611" spans="5:5" x14ac:dyDescent="0.25">
      <c r="E611" s="10"/>
    </row>
    <row r="612" spans="5:5" x14ac:dyDescent="0.25">
      <c r="E612" s="10"/>
    </row>
    <row r="613" spans="5:5" x14ac:dyDescent="0.25">
      <c r="E613" s="10"/>
    </row>
    <row r="614" spans="5:5" x14ac:dyDescent="0.25">
      <c r="E614" s="10"/>
    </row>
    <row r="615" spans="5:5" x14ac:dyDescent="0.25">
      <c r="E615" s="10"/>
    </row>
    <row r="616" spans="5:5" x14ac:dyDescent="0.25">
      <c r="E616" s="10"/>
    </row>
    <row r="617" spans="5:5" x14ac:dyDescent="0.25">
      <c r="E617" s="10"/>
    </row>
    <row r="618" spans="5:5" x14ac:dyDescent="0.25">
      <c r="E618" s="10"/>
    </row>
    <row r="619" spans="5:5" x14ac:dyDescent="0.25">
      <c r="E619" s="10"/>
    </row>
    <row r="620" spans="5:5" x14ac:dyDescent="0.25">
      <c r="E620" s="10"/>
    </row>
    <row r="621" spans="5:5" x14ac:dyDescent="0.25">
      <c r="E621" s="10"/>
    </row>
    <row r="622" spans="5:5" x14ac:dyDescent="0.25">
      <c r="E622" s="10"/>
    </row>
    <row r="623" spans="5:5" x14ac:dyDescent="0.25">
      <c r="E623" s="10"/>
    </row>
    <row r="624" spans="5:5" x14ac:dyDescent="0.25">
      <c r="E624" s="10"/>
    </row>
    <row r="625" spans="5:5" x14ac:dyDescent="0.25">
      <c r="E625" s="10"/>
    </row>
    <row r="626" spans="5:5" x14ac:dyDescent="0.25">
      <c r="E626" s="10"/>
    </row>
    <row r="627" spans="5:5" x14ac:dyDescent="0.25">
      <c r="E627" s="10"/>
    </row>
    <row r="628" spans="5:5" x14ac:dyDescent="0.25">
      <c r="E628" s="10"/>
    </row>
    <row r="629" spans="5:5" x14ac:dyDescent="0.25">
      <c r="E629" s="10"/>
    </row>
    <row r="630" spans="5:5" x14ac:dyDescent="0.25">
      <c r="E630" s="10"/>
    </row>
    <row r="631" spans="5:5" x14ac:dyDescent="0.25">
      <c r="E631" s="10"/>
    </row>
    <row r="632" spans="5:5" x14ac:dyDescent="0.25">
      <c r="E632" s="10"/>
    </row>
    <row r="633" spans="5:5" x14ac:dyDescent="0.25">
      <c r="E633" s="10"/>
    </row>
    <row r="634" spans="5:5" x14ac:dyDescent="0.25">
      <c r="E634" s="10"/>
    </row>
    <row r="635" spans="5:5" x14ac:dyDescent="0.25">
      <c r="E635" s="10"/>
    </row>
    <row r="636" spans="5:5" x14ac:dyDescent="0.25">
      <c r="E636" s="10"/>
    </row>
    <row r="637" spans="5:5" x14ac:dyDescent="0.25">
      <c r="E637" s="10"/>
    </row>
    <row r="638" spans="5:5" x14ac:dyDescent="0.25">
      <c r="E638" s="10"/>
    </row>
    <row r="639" spans="5:5" x14ac:dyDescent="0.25">
      <c r="E639" s="10"/>
    </row>
    <row r="640" spans="5:5" x14ac:dyDescent="0.25">
      <c r="E640" s="10"/>
    </row>
    <row r="641" spans="5:5" x14ac:dyDescent="0.25">
      <c r="E641" s="10"/>
    </row>
    <row r="642" spans="5:5" x14ac:dyDescent="0.25">
      <c r="E642" s="10"/>
    </row>
    <row r="643" spans="5:5" x14ac:dyDescent="0.25">
      <c r="E643" s="10"/>
    </row>
    <row r="644" spans="5:5" x14ac:dyDescent="0.25">
      <c r="E644" s="10"/>
    </row>
    <row r="645" spans="5:5" x14ac:dyDescent="0.25">
      <c r="E645" s="10"/>
    </row>
    <row r="646" spans="5:5" x14ac:dyDescent="0.25">
      <c r="E646" s="10"/>
    </row>
    <row r="647" spans="5:5" x14ac:dyDescent="0.25">
      <c r="E647" s="10"/>
    </row>
    <row r="648" spans="5:5" x14ac:dyDescent="0.25">
      <c r="E648" s="10"/>
    </row>
    <row r="649" spans="5:5" x14ac:dyDescent="0.25">
      <c r="E649" s="10"/>
    </row>
    <row r="650" spans="5:5" x14ac:dyDescent="0.25">
      <c r="E650" s="10"/>
    </row>
  </sheetData>
  <mergeCells count="36">
    <mergeCell ref="H109:H110"/>
    <mergeCell ref="I109:I110"/>
    <mergeCell ref="B115:E115"/>
    <mergeCell ref="F115:I115"/>
    <mergeCell ref="B128:E128"/>
    <mergeCell ref="F128:I128"/>
    <mergeCell ref="H98:H99"/>
    <mergeCell ref="I98:I99"/>
    <mergeCell ref="B103:E103"/>
    <mergeCell ref="F103:I103"/>
    <mergeCell ref="B109:B110"/>
    <mergeCell ref="C109:C110"/>
    <mergeCell ref="D109:D110"/>
    <mergeCell ref="E109:E110"/>
    <mergeCell ref="F109:F110"/>
    <mergeCell ref="G109:G110"/>
    <mergeCell ref="B98:B99"/>
    <mergeCell ref="C98:C99"/>
    <mergeCell ref="D98:D99"/>
    <mergeCell ref="E98:E99"/>
    <mergeCell ref="F98:F99"/>
    <mergeCell ref="G98:G99"/>
    <mergeCell ref="B4:E4"/>
    <mergeCell ref="F4:I4"/>
    <mergeCell ref="B26:E26"/>
    <mergeCell ref="F26:I26"/>
    <mergeCell ref="B46:E46"/>
    <mergeCell ref="F46:I46"/>
    <mergeCell ref="B92:E92"/>
    <mergeCell ref="F92:I92"/>
    <mergeCell ref="B72:E72"/>
    <mergeCell ref="F72:I72"/>
    <mergeCell ref="B78:E78"/>
    <mergeCell ref="F78:I78"/>
    <mergeCell ref="B84:E84"/>
    <mergeCell ref="F84:I84"/>
  </mergeCells>
  <hyperlinks>
    <hyperlink ref="A1" r:id="rId1" xr:uid="{8894FEA9-E7EF-48A1-9344-E186305D6F04}"/>
    <hyperlink ref="D94" r:id="rId2" display="https://www.marshall.edu/tuition/pharmacy-fees-2/" xr:uid="{A121618B-6C37-4942-82BE-9518238D06DB}"/>
    <hyperlink ref="H94" r:id="rId3" display="https://www.marshall.edu/tuition/pharmacy-fees-2/" xr:uid="{FF7B84A5-F20D-4479-AFAE-B68508FB33E3}"/>
    <hyperlink ref="D95" r:id="rId4" display="https://www.marshall.edu/tuition/pharmacy-fees-2/" xr:uid="{F1E394A5-3C77-4A6A-AB7E-8451F0991606}"/>
    <hyperlink ref="H95" r:id="rId5" display="https://www.marshall.edu/tuition/pharmacy-fees-2/" xr:uid="{9B8DFC29-AB0A-417F-91A5-63FEA8A9FDE8}"/>
    <hyperlink ref="D96" r:id="rId6" display="https://www.marshall.edu/tuition/pharmacy-fees-2/" xr:uid="{A4A39DF9-ED49-42BD-A901-2844741533F8}"/>
    <hyperlink ref="H96" r:id="rId7" display="https://www.marshall.edu/tuition/pharmacy-fees-2/" xr:uid="{EFDE2C95-0C17-4A39-BC63-973C514382E3}"/>
    <hyperlink ref="D97" r:id="rId8" display="https://www.marshall.edu/tuition/pharmacy-fees-2/" xr:uid="{9D323A14-61B3-4EF0-819F-75CFACDA062C}"/>
    <hyperlink ref="H97" r:id="rId9" display="https://www.marshall.edu/tuition/pharmacy-fees-2/" xr:uid="{71BF557C-9B19-4A53-8353-EB3320928B34}"/>
    <hyperlink ref="D98" r:id="rId10" display="https://www.marshall.edu/tuition/pharmacy-fees-2/" xr:uid="{7C8CB067-BE9E-4C5C-903A-597C0C0C304F}"/>
    <hyperlink ref="H98" r:id="rId11" display="https://www.marshall.edu/tuition/pharmacy-fees-2/" xr:uid="{4CA4E66E-62C0-4F39-9FD2-79422CDE0C88}"/>
    <hyperlink ref="D105" r:id="rId12" display="https://www.marshall.edu/tuition/pharmacy-fees-2/" xr:uid="{65FB5227-950F-4A1A-8D89-E27988F84100}"/>
    <hyperlink ref="H105" r:id="rId13" display="https://www.marshall.edu/tuition/pharmacy-fees-2/" xr:uid="{835E9FC1-0CB1-4302-A9A1-42EAE19BA1A8}"/>
    <hyperlink ref="D106" r:id="rId14" display="https://www.marshall.edu/tuition/pharmacy-fees-2/" xr:uid="{CD2FD621-8161-45DD-A50D-F9BA28B363B4}"/>
    <hyperlink ref="H106" r:id="rId15" display="https://www.marshall.edu/tuition/pharmacy-fees-2/" xr:uid="{AA29CE1F-0B64-4BE0-95D5-A86309F2096C}"/>
    <hyperlink ref="D107" r:id="rId16" display="https://www.marshall.edu/tuition/pharmacy-fees-2/" xr:uid="{7E111B62-DE0D-4664-AEDD-2D7BEFECE235}"/>
    <hyperlink ref="H107" r:id="rId17" display="https://www.marshall.edu/tuition/pharmacy-fees-2/" xr:uid="{3A5B714E-5EBF-45B7-B3C9-8AA54B5E1BEE}"/>
    <hyperlink ref="D108" r:id="rId18" display="https://www.marshall.edu/tuition/pharmacy-fees-2/" xr:uid="{CC199C6D-5D8F-431D-9F29-8BB391B76DB3}"/>
    <hyperlink ref="H108" r:id="rId19" display="https://www.marshall.edu/tuition/pharmacy-fees-2/" xr:uid="{D6B95528-43F8-40FE-BBE3-0A1C37F4B9BB}"/>
    <hyperlink ref="D109" r:id="rId20" display="https://www.marshall.edu/tuition/pharmacy-fees-2/" xr:uid="{5F0A723B-6D40-4201-BE25-278F5CE40F0E}"/>
    <hyperlink ref="H109" r:id="rId21" display="https://www.marshall.edu/tuition/pharmacy-fees-2/" xr:uid="{F82DCED8-7B08-4814-9888-B5A4FBADF13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O A J A A B Q S w M E F A A C A A g A l l 4 P W 1 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J Z e D 1 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W X g 9 b O j j X 2 d k G A A D v D g E A E w A c A E Z v c m 1 1 b G F z L 1 N l Y 3 R p b 2 4 x L m 0 g o h g A K K A U A A A A A A A A A A A A A A A A A A A A A A A A A A A A 7 Z 1 f T 9 t I F M X f k f g O l v s C b B z I f 2 B F J S C s s l K l S i X a V V X x Y J K B R H J s N H a a s h X f f e 0 4 d F 3 s p B m x d 3 z H n D 5 Q x U l v x j P n n k P H P 9 m h G E X T w L e u 0 7 8 b v + / u 7 O 6 E E 1 e K s f X O H r q 3 n r A a t n V m e S L a 3 b H i P 9 f B X I 5 E f O R v c V u / k M E i F P I y 8 C P h R + G e P Y m i h / D 0 8 H C x W N R n r o w r e V 5 d j O e H 0 X y a f M F h 8 6 j Z c e I f X W f u j 4 W 8 l + 5 4 7 k b C W b 3 v u P 7 Y u R M i P L T 3 a + k X v r O v v k X S H U X x k N I B / S G D m T W I Z l 4 y s O T v + v L 4 X j q 0 m v X 9 u 3 0 Z e P O Z 3 7 B r l t 3 / 8 6 + 6 5 8 r 7 + D u S T 5 3 6 0 c Q Z T a b e e K + 3 b 7 2 3 h u c X H 6 7 q y 7 f S n 0 4 Y y e m D G N c X z t 0 8 H v 3 q o J B f p y M R r l 5 O A j n 9 J / B d z 7 k N Z H w e 8 d j e W w d J u U / J j 8 G p H 0 R 7 X 0 a B F z 6 4 / s 1 + + j K Z r N X L H 2 N o p C 8 8 N 4 x W R 1 r 7 N c u 0 M Z + U N O b + q 8 Z s P 8 V a W U m l a a Z U r N / i C s / / + M y 2 2 7 Z 9 s 7 5 C M 1 e h a a T Y l m e 9 d Y X 8 W R 8 b K d f k r L e v U H T W W c G 3 I H h T z v r / E L x a h V a u Q u + N t o x a h a J 5 y z Z d G 0 1 n y l n z a D q 1 C u 1 c h S 7 a 9 h U z v 3 2 F o p n P N n 4 H j W / K W V e l 8 d U q d H I V O r C O 0 q x D r U L R 2 m X N p / t W z U e t Q n 4 p G 7 A v g + 1 L r U I 3 V 6 E N A z T Y A N U q F K 1 + 1 k J 7 s F B Y K C x U v Y n U K v Q K N A w T f s s m r F a h S D 9 Z G z + G j c P G Y e N l 2 L h a h e M C D S M I E A S v V e D 2 F Y o U m I 2 S E 0 Q J o g R R Y m a U q F U 4 Y a N h h B H C K K v h 7 S s U a d h + i v P s y 6 d g c S 0 8 M Y o C e a Y 9 0 O y b / z D P y 4 n r 3 y e Q 5 + O D S M j O 4 f J r h t L 1 w 7 t A z t L Y T d 4 M 9 z Y x o b W f 8 M 8 o / r w V i W / R C 9 a v 6 H h r z f H 2 m u O d N c e 7 a 4 7 3 1 h w / X n P 8 5 K f j T / u 7 O 1 O / c L K K q N 1 m V a n d R p P l r w i b N 6 q Y D n o z t 0 s 4 a G 3 g L t O J p 0 Y r m J 4 2 N b r L V r F a 2 V 2 m i w / N M 6 V 3 K 9 w 1 W v F d p g J E 3 x m 9 Z 4 P O L W 2 r Q Y H g Z d o E 6 H 2 j e 5 + W 4 Y V 7 M N + o V I B 4 m T Y i / w t O T C c O D p b d r a f D e O G B z D 1 Q K 8 f L 1 A z g o n D R 0 l 2 U l u S F D 1 f e h 7 W i v E w N C U 4 O J 6 + A k 9 P C v M g C Z M F W E t R G 8 z I 1 R a Q J 0 g R p Q s 7 z I o + Q R x r y S D P Q S 6 R q E L 1 U R G + r s k R v h + U v C b / Y s O I 5 6 F 8 Q v X S D 1 k f 0 8 p x 4 c t K C 5 2 m T E 7 1 c F a u X 6 O W 5 + N A 8 V 6 K 3 u l 2 j l + j l K U D 0 n d G 7 N u j c 0 v Y a V I h e n k 2 A 3 j e 6 9 4 m J X r g H 7 5 1 K F a K X Z y M a c M 2 J 5 8 T B w b L b 9 Y R E L z y Q t w f q J X p 5 m g F c F C 5 a u o s S E 7 3 w 4 a r 7 s F 6 i l 6 c h w c n h 5 B V w c m K i F 1 m A L N h G g v q I X p 6 m i D R B m i B N 6 I l e 5 B H y i D 6 P d B O 9 N K o G 0 U t F 9 L b N J n q H g 1 j g 9 V Q v j n T a O Y j z 5 Q f i V w c 5 6 i 2 x + Y w n F i h + O L g 6 7 / M W o u L C d w x f + I u P / c 8 b V / 7 5 v X g w j 0 7 r 6 G j p h L m l L / x U K p K 8 C H L f W a o a / P n s V s g i P a z e U V R E w 0 r + / 2 K 0 K k x 7 q E d Z j 5 a j w / u 5 P n h C g e 7 n O e 1 4 E j o F 2 8 9 V r l r R f p 5 L D 8 H z B P u r 2 z J a u X 6 e 8 k P T m b x z i 7 Y 1 A O r n 2 Q J o f J M b n x b p h 3 X w v l K h Q P T z b E P + l 5 x 5 z h v s K 3 u x j o 7 n h w H y N k C t O D 9 P K 4 C F w k L L t l B a m B 8 m X H U T 1 s r y 8 7 Q j 2 D h s 3 H w b p y X 5 E Q Q I g m 0 U q A 3 k 5 2 m J i B J E C a K E G u N H G C G M 6 M N I M 8 V P I 2 r G 7 L T h E H + z y u Q u 0 + d 3 l P Y s O c J b c 3 N 9 y I T K r b l 5 T j w e g k 6 C 7 7 J V r F Z + l + n i Q / N M C d 4 K d 4 1 W h J e p A N F 3 R u / b o H N L 2 2 5 Q u T U 3 z y Z A 7 x v d + 7 Q c L 9 y D + W a l y q 2 5 e T Y i / 4 t O T C c O D p b d s S e 8 N T c 8 k L c H a m V 5 m Z o B X B Q u W r q L 0 t K 8 8 O H K + 7 B W n J e p I c H J 4 e Q V c H J a o B d Z g C z Y S o L 6 b s 3 N 0 x S R J k g T p A n 9 r b m R R 8 g j + j z S D P U S q R p U L x X V 2 6 o 0 1 c v z G R 6 l P U + O k O r l + q A J F a q X 5 8 T j Q e g 0 V C 9 X x e q l e n k u P j T P l e q t b t f o p X p 5 C h B 9 Z / T O D T q 3 t P 0 G F a q X Z x O g 9 4 3 u f W K q F + 7 B e 7 d S h e r l 2 Y g G X H f i O X F w s O y W P S H V C w / k 7 Y F 6 q V 6 e Z g A X h Y u W 7 q L E V C 9 8 u O o + r J f q 5 W l I c H I 4 e Q W c n J j q R R Y g C 7 a R o D 6 q l 6 c p I k 2 Q J k g T e q o X e Y Q 8 o s 8 j 3 V Q v j a p B 9 V J R v W 3 z q d 7 h I B Z 5 P d W M I 5 1 2 D u R 8 + Y H 4 1 U G O f E u s P u O L B a o f D q 7 O + 7 z F q L j 4 n Q o s / s X H / u e N q / / 8 X j y Y R 6 d 1 d L R 0 x N z y F 3 4 q F U p e C L n v L F U R / n x 2 K 2 S R J l b v b F L F v 1 B L A Q I t A B Q A A g A I A J Z e D 1 t b g O Z k p Q A A A P c A A A A S A A A A A A A A A A A A A A A A A A A A A A B D b 2 5 m a W c v U G F j a 2 F n Z S 5 4 b W x Q S w E C L Q A U A A I A C A C W X g 9 b D 8 r p q 6 Q A A A D p A A A A E w A A A A A A A A A A A A A A A A D x A A A A W 0 N v b n R l b n R f V H l w Z X N d L n h t b F B L A Q I t A B Q A A g A I A J Z e D 1 s 6 O N f Z 2 Q Y A A O 8 O A Q A T A A A A A A A A A A A A A A A A A O I B A A B G b 3 J t d W x h c y 9 T Z W N 0 a W 9 u M S 5 t U E s F B g A A A A A D A A M A w g A A A A g 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Z p A A A A A A A A R G 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J T I w M T w v S X R l b V B h d G g + P C 9 J d G V t T G 9 j Y X R p b 2 4 + P F N 0 Y W J s Z U V u d H J p Z X M + P E V u d H J 5 I F R 5 c G U 9 I l F 1 Z X J 5 S U Q i I F Z h b H V l P S J z Z D E w Y j J i M T I t M W I 1 M S 0 0 M 2 V m L T l j Z m I t N W N h N T I y N j I 0 Z D U y I i A v P j x F b n R y e S B U e X B l P S J G a W x s R W 5 h Y m x l Z C I g V m F s d W U 9 I m w w I i A v P j x F b n R y e S B U e X B l P S J G a W x s T 2 J q Z W N 0 V H l w Z S I g V m F s d W U 9 I n N D b 2 5 u Z W N 0 a W 9 u T 2 5 s e S I g L z 4 8 R W 5 0 c n k g V H l w Z T 0 i R m l s b F R v R G F 0 Y U 1 v Z G V 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x I i A v P j x F b n R y e S B U e X B l P S J G a W x s Q 2 9 1 b n Q i I F Z h b H V l P S J s M T c i I C 8 + P E V u d H J 5 I F R 5 c G U 9 I k Z p b G x F c n J v c k N v Z G U i I F Z h b H V l P S J z V W 5 r b m 9 3 b i I g L z 4 8 R W 5 0 c n k g V H l w Z T 0 i R m l s b E V y c m 9 y Q 2 9 1 b n Q i I F Z h b H V l P S J s M C I g L z 4 8 R W 5 0 c n k g V H l w Z T 0 i R m l s b E x h c 3 R V c G R h d G V k I i B W Y W x 1 Z T 0 i Z D I w M j U t M D g t M T V U M T U 6 N D Q 6 N T k u O D g 1 M j k 4 M F 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S A x L 0 N o Y W 5 n Z W Q g V H l w Z S 5 7 Q 2 9 s d W 1 u M S w w f S Z x d W 9 0 O y w m c X V v d D t T Z W N 0 a W 9 u M S 9 U Y W J s Z S A x L 0 N o Y W 5 n Z W Q g V H l w Z S 5 7 Q 2 9 s d W 1 u M i w x f S Z x d W 9 0 O y w m c X V v d D t T Z W N 0 a W 9 u M S 9 U Y W J s Z S A x L 0 N o Y W 5 n Z W Q g V H l w Z S 5 7 Q 2 9 s d W 1 u M y w y f S Z x d W 9 0 O y w m c X V v d D t T Z W N 0 a W 9 u M S 9 U Y W J s Z S A x L 0 N o Y W 5 n Z W Q g V H l w Z S 5 7 Q 2 9 s d W 1 u N C w z f S Z x d W 9 0 O y w m c X V v d D t T Z W N 0 a W 9 u M S 9 U Y W J s Z S A x L 0 N o Y W 5 n Z W Q g V H l w Z S 5 7 Q 2 9 s d W 1 u N S w 0 f S Z x d W 9 0 O y w m c X V v d D t T Z W N 0 a W 9 u M S 9 U Y W J s Z S A x L 0 N o Y W 5 n Z W Q g V H l w Z S 5 7 Q 2 9 s d W 1 u N i w 1 f S Z x d W 9 0 O y w m c X V v d D t T Z W N 0 a W 9 u M S 9 U Y W J s Z S A x L 0 N o Y W 5 n Z W Q g V H l w Z S 5 7 Q 2 9 s d W 1 u N y w 2 f S Z x d W 9 0 O y w m c X V v d D t T Z W N 0 a W 9 u M S 9 U Y W J s Z S A x L 0 N o Y W 5 n Z W Q g V H l w Z S 5 7 Q 2 9 s d W 1 u O C w 3 f S Z x d W 9 0 O y w m c X V v d D t T Z W N 0 a W 9 u M S 9 U Y W J s Z S A x L 0 N o Y W 5 n Z W Q g V H l w Z S 5 7 Q 2 9 s d W 1 u O S w 4 f S Z x d W 9 0 O 1 0 s J n F 1 b 3 Q 7 Q 2 9 s d W 1 u Q 2 9 1 b n Q m c X V v d D s 6 O S w m c X V v d D t L Z X l D b 2 x 1 b W 5 O Y W 1 l c y Z x d W 9 0 O z p b X S w m c X V v d D t D b 2 x 1 b W 5 J Z G V u d G l 0 a W V z J n F 1 b 3 Q 7 O l s m c X V v d D t T Z W N 0 a W 9 u M S 9 U Y W J s Z S A x L 0 N o Y W 5 n Z W Q g V H l w Z S 5 7 Q 2 9 s d W 1 u M S w w f S Z x d W 9 0 O y w m c X V v d D t T Z W N 0 a W 9 u M S 9 U Y W J s Z S A x L 0 N o Y W 5 n Z W Q g V H l w Z S 5 7 Q 2 9 s d W 1 u M i w x f S Z x d W 9 0 O y w m c X V v d D t T Z W N 0 a W 9 u M S 9 U Y W J s Z S A x L 0 N o Y W 5 n Z W Q g V H l w Z S 5 7 Q 2 9 s d W 1 u M y w y f S Z x d W 9 0 O y w m c X V v d D t T Z W N 0 a W 9 u M S 9 U Y W J s Z S A x L 0 N o Y W 5 n Z W Q g V H l w Z S 5 7 Q 2 9 s d W 1 u N C w z f S Z x d W 9 0 O y w m c X V v d D t T Z W N 0 a W 9 u M S 9 U Y W J s Z S A x L 0 N o Y W 5 n Z W Q g V H l w Z S 5 7 Q 2 9 s d W 1 u N S w 0 f S Z x d W 9 0 O y w m c X V v d D t T Z W N 0 a W 9 u M S 9 U Y W J s Z S A x L 0 N o Y W 5 n Z W Q g V H l w Z S 5 7 Q 2 9 s d W 1 u N i w 1 f S Z x d W 9 0 O y w m c X V v d D t T Z W N 0 a W 9 u M S 9 U Y W J s Z S A x L 0 N o Y W 5 n Z W Q g V H l w Z S 5 7 Q 2 9 s d W 1 u N y w 2 f S Z x d W 9 0 O y w m c X V v d D t T Z W N 0 a W 9 u M S 9 U Y W J s Z S A x L 0 N o Y W 5 n Z W Q g V H l w Z S 5 7 Q 2 9 s d W 1 u O C w 3 f S Z x d W 9 0 O y w m c X V v d D t T Z W N 0 a W 9 u M S 9 U Y W J s Z S A x L 0 N o Y W 5 n Z W Q g V H l w Z S 5 7 Q 2 9 s d W 1 u O S w 4 f S Z x d W 9 0 O 1 0 s J n F 1 b 3 Q 7 U m V s Y X R p b 2 5 z a G l w S W 5 m b y Z x d W 9 0 O z p b X X 0 i I C 8 + P C 9 T d G F i b G V F b n R y a W V z P j w v S X R l b T 4 8 S X R l b T 4 8 S X R l b U x v Y 2 F 0 a W 9 u P j x J d G V t V H l w Z T 5 G b 3 J t d W x h P C 9 J d G V t V H l w Z T 4 8 S X R l b V B h d G g + U 2 V j d G l v b j E v V G F i b G U l M j A x L 1 N v d X J j Z T w v S X R l b V B h d G g + P C 9 J d G V t T G 9 j Y X R p b 2 4 + P F N 0 Y W J s Z U V u d H J p Z X M g L z 4 8 L 0 l 0 Z W 0 + P E l 0 Z W 0 + P E l 0 Z W 1 M b 2 N h d G l v b j 4 8 S X R l b V R 5 c G U + R m 9 y b X V s Y T w v S X R l b V R 5 c G U + P E l 0 Z W 1 Q Y X R o P l N l Y 3 R p b 2 4 x L 1 R h Y m x l J T I w M S 9 F e H R y Y W N 0 Z W Q l M j B U Y W J s Z S U y M E Z y b 2 0 l M j B I d G 1 s P C 9 J d G V t U G F 0 a D 4 8 L 0 l 0 Z W 1 M b 2 N h d G l v b j 4 8 U 3 R h Y m x l R W 5 0 c m l l c y A v P j w v S X R l b T 4 8 S X R l b T 4 8 S X R l b U x v Y 2 F 0 a W 9 u P j x J d G V t V H l w Z T 5 G b 3 J t d W x h P C 9 J d G V t V H l w Z T 4 8 S X R l b V B h d G g + U 2 V j d G l v b j E v V G F i b G U l M j A x L 0 N o Y W 5 n Z W Q l M j B U e X B l P C 9 J d G V t U G F 0 a D 4 8 L 0 l 0 Z W 1 M b 2 N h d G l v b j 4 8 U 3 R h Y m x l R W 5 0 c m l l c y A v P j w v S X R l b T 4 8 S X R l b T 4 8 S X R l b U x v Y 2 F 0 a W 9 u P j x J d G V t V H l w Z T 5 G b 3 J t d W x h P C 9 J d G V t V H l w Z T 4 8 S X R l b V B h d G g + U 2 V j d G l v b j E v V G F i b G U l M j A y P C 9 J d G V t U G F 0 a D 4 8 L 0 l 0 Z W 1 M b 2 N h d G l v b j 4 8 U 3 R h Y m x l R W 5 0 c m l l c z 4 8 R W 5 0 c n k g V H l w Z T 0 i U X V l c n l J R C I g V m F s d W U 9 I n N i Z j d l N j c x M i 1 m Y j U z L T Q y N m Q t Y j k y Z S 1 j Z G Q 2 Y z N k M 2 Y z M D c i I C 8 + P E V u d H J 5 I F R 5 c G U 9 I k Z p b G x F b m F i b G V k I i B W Y W x 1 Z T 0 i b D A i I C 8 + P E V u d H J 5 I F R 5 c G U 9 I k Z p b G x P Y m p l Y 3 R U e X B l I i B W Y W x 1 Z T 0 i c 0 N v b m 5 l Y 3 R p b 2 5 P b m x 5 I i A v P j x F b n R y e S B U e X B l P S J G a W x s V G 9 E Y X R h T W 9 k Z W 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x N y I g L z 4 8 R W 5 0 c n k g V H l w Z T 0 i R m l s b E V y c m 9 y Q 2 9 k Z S I g V m F s d W U 9 I n N V b m t u b 3 d u I i A v P j x F b n R y e S B U e X B l P S J G a W x s R X J y b 3 J D b 3 V u d C I g V m F s d W U 9 I m w w I i A v P j x F b n R y e S B U e X B l P S J G a W x s T G F z d F V w Z G F 0 Z W Q i I F Z h b H V l P S J k M j A y N S 0 w O C 0 x N V Q x N T o 0 N D o 1 O S 4 4 O T E z M D A 0 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R h Y m x l I D I v Q 2 h h b m d l Z C B U e X B l L n t D b 2 x 1 b W 4 x L D B 9 J n F 1 b 3 Q 7 L C Z x d W 9 0 O 1 N l Y 3 R p b 2 4 x L 1 R h Y m x l I D I v Q 2 h h b m d l Z C B U e X B l L n t D b 2 x 1 b W 4 y L D F 9 J n F 1 b 3 Q 7 L C Z x d W 9 0 O 1 N l Y 3 R p b 2 4 x L 1 R h Y m x l I D I v Q 2 h h b m d l Z C B U e X B l L n t D b 2 x 1 b W 4 z L D J 9 J n F 1 b 3 Q 7 L C Z x d W 9 0 O 1 N l Y 3 R p b 2 4 x L 1 R h Y m x l I D I v Q 2 h h b m d l Z C B U e X B l L n t D b 2 x 1 b W 4 0 L D N 9 J n F 1 b 3 Q 7 L C Z x d W 9 0 O 1 N l Y 3 R p b 2 4 x L 1 R h Y m x l I D I v Q 2 h h b m d l Z C B U e X B l L n t D b 2 x 1 b W 4 1 L D R 9 J n F 1 b 3 Q 7 L C Z x d W 9 0 O 1 N l Y 3 R p b 2 4 x L 1 R h Y m x l I D I v Q 2 h h b m d l Z C B U e X B l L n t D b 2 x 1 b W 4 2 L D V 9 J n F 1 b 3 Q 7 L C Z x d W 9 0 O 1 N l Y 3 R p b 2 4 x L 1 R h Y m x l I D I v Q 2 h h b m d l Z C B U e X B l L n t D b 2 x 1 b W 4 3 L D Z 9 J n F 1 b 3 Q 7 L C Z x d W 9 0 O 1 N l Y 3 R p b 2 4 x L 1 R h Y m x l I D I v Q 2 h h b m d l Z C B U e X B l L n t D b 2 x 1 b W 4 4 L D d 9 J n F 1 b 3 Q 7 L C Z x d W 9 0 O 1 N l Y 3 R p b 2 4 x L 1 R h Y m x l I D I v Q 2 h h b m d l Z C B U e X B l L n t D b 2 x 1 b W 4 5 L D h 9 J n F 1 b 3 Q 7 X S w m c X V v d D t D b 2 x 1 b W 5 D b 3 V u d C Z x d W 9 0 O z o 5 L C Z x d W 9 0 O 0 t l e U N v b H V t b k 5 h b W V z J n F 1 b 3 Q 7 O l t d L C Z x d W 9 0 O 0 N v b H V t b k l k Z W 5 0 a X R p Z X M m c X V v d D s 6 W y Z x d W 9 0 O 1 N l Y 3 R p b 2 4 x L 1 R h Y m x l I D I v Q 2 h h b m d l Z C B U e X B l L n t D b 2 x 1 b W 4 x L D B 9 J n F 1 b 3 Q 7 L C Z x d W 9 0 O 1 N l Y 3 R p b 2 4 x L 1 R h Y m x l I D I v Q 2 h h b m d l Z C B U e X B l L n t D b 2 x 1 b W 4 y L D F 9 J n F 1 b 3 Q 7 L C Z x d W 9 0 O 1 N l Y 3 R p b 2 4 x L 1 R h Y m x l I D I v Q 2 h h b m d l Z C B U e X B l L n t D b 2 x 1 b W 4 z L D J 9 J n F 1 b 3 Q 7 L C Z x d W 9 0 O 1 N l Y 3 R p b 2 4 x L 1 R h Y m x l I D I v Q 2 h h b m d l Z C B U e X B l L n t D b 2 x 1 b W 4 0 L D N 9 J n F 1 b 3 Q 7 L C Z x d W 9 0 O 1 N l Y 3 R p b 2 4 x L 1 R h Y m x l I D I v Q 2 h h b m d l Z C B U e X B l L n t D b 2 x 1 b W 4 1 L D R 9 J n F 1 b 3 Q 7 L C Z x d W 9 0 O 1 N l Y 3 R p b 2 4 x L 1 R h Y m x l I D I v Q 2 h h b m d l Z C B U e X B l L n t D b 2 x 1 b W 4 2 L D V 9 J n F 1 b 3 Q 7 L C Z x d W 9 0 O 1 N l Y 3 R p b 2 4 x L 1 R h Y m x l I D I v Q 2 h h b m d l Z C B U e X B l L n t D b 2 x 1 b W 4 3 L D Z 9 J n F 1 b 3 Q 7 L C Z x d W 9 0 O 1 N l Y 3 R p b 2 4 x L 1 R h Y m x l I D I v Q 2 h h b m d l Z C B U e X B l L n t D b 2 x 1 b W 4 4 L D d 9 J n F 1 b 3 Q 7 L C Z x d W 9 0 O 1 N l Y 3 R p b 2 4 x L 1 R h Y m x l I D I v Q 2 h h b m d l Z C B U e X B l L n t D b 2 x 1 b W 4 5 L D h 9 J n F 1 b 3 Q 7 X S w m c X V v d D t S Z W x h d G l v b n N o a X B J b m Z v J n F 1 b 3 Q 7 O l t d f S I g L z 4 8 L 1 N 0 Y W J s Z U V u d H J p Z X M + P C 9 J d G V t P j x J d G V t P j x J d G V t T G 9 j Y X R p b 2 4 + P E l 0 Z W 1 U e X B l P k Z v c m 1 1 b G E 8 L 0 l 0 Z W 1 U e X B l P j x J d G V t U G F 0 a D 5 T Z W N 0 a W 9 u M S 9 U Y W J s Z S U y M D I v U 2 9 1 c m N l P C 9 J d G V t U G F 0 a D 4 8 L 0 l 0 Z W 1 M b 2 N h d G l v b j 4 8 U 3 R h Y m x l R W 5 0 c m l l c y A v P j w v S X R l b T 4 8 S X R l b T 4 8 S X R l b U x v Y 2 F 0 a W 9 u P j x J d G V t V H l w Z T 5 G b 3 J t d W x h P C 9 J d G V t V H l w Z T 4 8 S X R l b V B h d G g + U 2 V j d G l v b j E v V G F i b G U l M j A y L 0 V 4 d H J h Y 3 R l Z C U y M F R h Y m x l J T I w R n J v b S U y M E h 0 b W w 8 L 0 l 0 Z W 1 Q Y X R o P j w v S X R l b U x v Y 2 F 0 a W 9 u P j x T d G F i b G V F b n R y a W V z I C 8 + P C 9 J d G V t P j x J d G V t P j x J d G V t T G 9 j Y X R p b 2 4 + P E l 0 Z W 1 U e X B l P k Z v c m 1 1 b G E 8 L 0 l 0 Z W 1 U e X B l P j x J d G V t U G F 0 a D 5 T Z W N 0 a W 9 u M S 9 U Y W J s Z S U y M D I v Q 2 h h b m d l Z C U y M F R 5 c G U 8 L 0 l 0 Z W 1 Q Y X R o P j w v S X R l b U x v Y 2 F 0 a W 9 u P j x T d G F i b G V F b n R y a W V z I C 8 + P C 9 J d G V t P j x J d G V t P j x J d G V t T G 9 j Y X R p b 2 4 + P E l 0 Z W 1 U e X B l P k Z v c m 1 1 b G E 8 L 0 l 0 Z W 1 U e X B l P j x J d G V t U G F 0 a D 5 T Z W N 0 a W 9 u M S 9 U Y W J s Z S U y M D M 8 L 0 l 0 Z W 1 Q Y X R o P j w v S X R l b U x v Y 2 F 0 a W 9 u P j x T d G F i b G V F b n R y a W V z P j x F b n R y e S B U e X B l P S J R d W V y e U l E I i B W Y W x 1 Z T 0 i c 2 R k M G J k M D E z L W U z Y T Q t N D E y Y y 0 5 M G M z L T I 3 M z Q 2 Y j J m Z T Q z M y I g L z 4 8 R W 5 0 c n k g V H l w Z T 0 i R m l s b E V u Y W J s Z W Q i I F Z h b H V l P S J s M C I g L z 4 8 R W 5 0 c n k g V H l w Z T 0 i R m l s b E 9 i a m V j d F R 5 c G U i I F Z h b H V l P S J z Q 2 9 u b m V j d G l v b k 9 u b H k i I C 8 + P E V u d H J 5 I F R 5 c G U 9 I k Z p b G x U b 0 R h d G F N b 2 R l b E V u Y W J s Z W Q i I F Z h b H V l P S J s M S I g L 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A i I C 8 + P E V u d H J 5 I F R 5 c G U 9 I k F k Z G V k V G 9 E Y X R h T W 9 k Z W w i I F Z h b H V l P S J s M S I g L z 4 8 R W 5 0 c n k g V H l w Z T 0 i R m l s b E N v d W 5 0 I i B W Y W x 1 Z T 0 i b D E 3 I i A v P j x F b n R y e S B U e X B l P S J G a W x s R X J y b 3 J D b 2 R l I i B W Y W x 1 Z T 0 i c 1 V u a 2 5 v d 2 4 i I C 8 + P E V u d H J 5 I F R 5 c G U 9 I k Z p b G x F c n J v c k N v d W 5 0 I i B W Y W x 1 Z T 0 i b D A i I C 8 + P E V u d H J 5 I F R 5 c G U 9 I k Z p b G x M Y X N 0 V X B k Y X R l Z C I g V m F s d W U 9 I m Q y M D I 1 L T A 4 L T E 1 V D E 1 O j Q 0 O j U 5 L j g 5 N z M x N j l 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g M y 9 D a G F u Z 2 V k I F R 5 c G U u e 0 N v b H V t b j E s M H 0 m c X V v d D s s J n F 1 b 3 Q 7 U 2 V j d G l v b j E v V G F i b G U g M y 9 D a G F u Z 2 V k I F R 5 c G U u e 0 N v b H V t b j I s M X 0 m c X V v d D s s J n F 1 b 3 Q 7 U 2 V j d G l v b j E v V G F i b G U g M y 9 D a G F u Z 2 V k I F R 5 c G U u e 0 N v b H V t b j M s M n 0 m c X V v d D s s J n F 1 b 3 Q 7 U 2 V j d G l v b j E v V G F i b G U g M y 9 D a G F u Z 2 V k I F R 5 c G U u e 0 N v b H V t b j Q s M 3 0 m c X V v d D s s J n F 1 b 3 Q 7 U 2 V j d G l v b j E v V G F i b G U g M y 9 D a G F u Z 2 V k I F R 5 c G U u e 0 N v b H V t b j U s N H 0 m c X V v d D s s J n F 1 b 3 Q 7 U 2 V j d G l v b j E v V G F i b G U g M y 9 D a G F u Z 2 V k I F R 5 c G U u e 0 N v b H V t b j Y s N X 0 m c X V v d D s s J n F 1 b 3 Q 7 U 2 V j d G l v b j E v V G F i b G U g M y 9 D a G F u Z 2 V k I F R 5 c G U u e 0 N v b H V t b j c s N n 0 m c X V v d D s s J n F 1 b 3 Q 7 U 2 V j d G l v b j E v V G F i b G U g M y 9 D a G F u Z 2 V k I F R 5 c G U u e 0 N v b H V t b j g s N 3 0 m c X V v d D s s J n F 1 b 3 Q 7 U 2 V j d G l v b j E v V G F i b G U g M y 9 D a G F u Z 2 V k I F R 5 c G U u e 0 N v b H V t b j k s O H 0 m c X V v d D t d L C Z x d W 9 0 O 0 N v b H V t b k N v d W 5 0 J n F 1 b 3 Q 7 O j k s J n F 1 b 3 Q 7 S 2 V 5 Q 2 9 s d W 1 u T m F t Z X M m c X V v d D s 6 W 1 0 s J n F 1 b 3 Q 7 Q 2 9 s d W 1 u S W R l b n R p d G l l c y Z x d W 9 0 O z p b J n F 1 b 3 Q 7 U 2 V j d G l v b j E v V G F i b G U g M y 9 D a G F u Z 2 V k I F R 5 c G U u e 0 N v b H V t b j E s M H 0 m c X V v d D s s J n F 1 b 3 Q 7 U 2 V j d G l v b j E v V G F i b G U g M y 9 D a G F u Z 2 V k I F R 5 c G U u e 0 N v b H V t b j I s M X 0 m c X V v d D s s J n F 1 b 3 Q 7 U 2 V j d G l v b j E v V G F i b G U g M y 9 D a G F u Z 2 V k I F R 5 c G U u e 0 N v b H V t b j M s M n 0 m c X V v d D s s J n F 1 b 3 Q 7 U 2 V j d G l v b j E v V G F i b G U g M y 9 D a G F u Z 2 V k I F R 5 c G U u e 0 N v b H V t b j Q s M 3 0 m c X V v d D s s J n F 1 b 3 Q 7 U 2 V j d G l v b j E v V G F i b G U g M y 9 D a G F u Z 2 V k I F R 5 c G U u e 0 N v b H V t b j U s N H 0 m c X V v d D s s J n F 1 b 3 Q 7 U 2 V j d G l v b j E v V G F i b G U g M y 9 D a G F u Z 2 V k I F R 5 c G U u e 0 N v b H V t b j Y s N X 0 m c X V v d D s s J n F 1 b 3 Q 7 U 2 V j d G l v b j E v V G F i b G U g M y 9 D a G F u Z 2 V k I F R 5 c G U u e 0 N v b H V t b j c s N n 0 m c X V v d D s s J n F 1 b 3 Q 7 U 2 V j d G l v b j E v V G F i b G U g M y 9 D a G F u Z 2 V k I F R 5 c G U u e 0 N v b H V t b j g s N 3 0 m c X V v d D s s J n F 1 b 3 Q 7 U 2 V j d G l v b j E v V G F i b G U g M y 9 D a G F u Z 2 V k I F R 5 c G U u e 0 N v b H V t b j k s O H 0 m c X V v d D t d L C Z x d W 9 0 O 1 J l b G F 0 a W 9 u c 2 h p c E l u Z m 8 m c X V v d D s 6 W 1 1 9 I i A v P j w v U 3 R h Y m x l R W 5 0 c m l l c z 4 8 L 0 l 0 Z W 0 + P E l 0 Z W 0 + P E l 0 Z W 1 M b 2 N h d G l v b j 4 8 S X R l b V R 5 c G U + R m 9 y b X V s Y T w v S X R l b V R 5 c G U + P E l 0 Z W 1 Q Y X R o P l N l Y 3 R p b 2 4 x L 1 R h Y m x l J T I w M y 9 T b 3 V y Y 2 U 8 L 0 l 0 Z W 1 Q Y X R o P j w v S X R l b U x v Y 2 F 0 a W 9 u P j x T d G F i b G V F b n R y a W V z I C 8 + P C 9 J d G V t P j x J d G V t P j x J d G V t T G 9 j Y X R p b 2 4 + P E l 0 Z W 1 U e X B l P k Z v c m 1 1 b G E 8 L 0 l 0 Z W 1 U e X B l P j x J d G V t U G F 0 a D 5 T Z W N 0 a W 9 u M S 9 U Y W J s Z S U y M D M v R X h 0 c m F j d G V k J T I w V G F i b G U l M j B G c m 9 t J T I w S H R t b D w v S X R l b V B h d G g + P C 9 J d G V t T G 9 j Y X R p b 2 4 + P F N 0 Y W J s Z U V u d H J p Z X M g L z 4 8 L 0 l 0 Z W 0 + P E l 0 Z W 0 + P E l 0 Z W 1 M b 2 N h d G l v b j 4 8 S X R l b V R 5 c G U + R m 9 y b X V s Y T w v S X R l b V R 5 c G U + P E l 0 Z W 1 Q Y X R o P l N l Y 3 R p b 2 4 x L 1 R h Y m x l J T I w M y 9 D a G F u Z 2 V k J T I w V H l w Z T w v S X R l b V B h d G g + P C 9 J d G V t T G 9 j Y X R p b 2 4 + P F N 0 Y W J s Z U V u d H J p Z X M g L z 4 8 L 0 l 0 Z W 0 + P E l 0 Z W 0 + P E l 0 Z W 1 M b 2 N h d G l v b j 4 8 S X R l b V R 5 c G U + R m 9 y b X V s Y T w v S X R l b V R 5 c G U + P E l 0 Z W 1 Q Y X R o P l N l Y 3 R p b 2 4 x L 1 R h Y m x l J T I w N D w v S X R l b V B h d G g + P C 9 J d G V t T G 9 j Y X R p b 2 4 + P F N 0 Y W J s Z U V u d H J p Z X M + P E V u d H J 5 I F R 5 c G U 9 I l F 1 Z X J 5 S U Q i I F Z h b H V l P S J z M D M 1 Y T M 2 N z k t M G Z k Y S 0 0 Z m E 1 L W I z N W Y t Y j V l N 2 Y 1 M z l h M z A 0 I i A v P j x F b n R y e S B U e X B l P S J G a W x s R W 5 h Y m x l Z C I g V m F s d W U 9 I m w w I i A v P j x F b n R y e S B U e X B l P S J G a W x s T 2 J q Z W N 0 V H l w Z S I g V m F s d W U 9 I n N D b 2 5 u Z W N 0 a W 9 u T 2 5 s e S I g L z 4 8 R W 5 0 c n k g V H l w Z T 0 i R m l s b F R v R G F 0 Y U 1 v Z G V s R W 5 h Y m x l Z C I g V m F s d W U 9 I m w x I i A v 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l Z E N v b X B s Z X R l U m V z d W x 0 V G 9 X b 3 J r c 2 h l Z X Q i I F Z h b H V l P S J s M C I g L z 4 8 R W 5 0 c n k g V H l w Z T 0 i Q W R k Z W R U b 0 R h d G F N b 2 R l b C I g V m F s d W U 9 I m w x I i A v P j x F b n R y e S B U e X B l P S J G a W x s Q 2 9 1 b n Q i I F Z h b H V l P S J s N i I g L z 4 8 R W 5 0 c n k g V H l w Z T 0 i R m l s b E V y c m 9 y Q 2 9 k Z S I g V m F s d W U 9 I n N V b m t u b 3 d u I i A v P j x F b n R y e S B U e X B l P S J G a W x s R X J y b 3 J D b 3 V u d C I g V m F s d W U 9 I m w w I i A v P j x F b n R y e S B U e X B l P S J G a W x s T G F z d F V w Z G F 0 Z W Q i I F Z h b H V l P S J k M j A y N S 0 w O C 0 x N V Q x N T o 0 N D o 1 O S 4 5 M D Q z M T Y x W i I g L z 4 8 R W 5 0 c n k g V H l w Z T 0 i R m l s b E N v b H V t b l R 5 c G V z I i B W Y W x 1 Z T 0 i c 0 J n W U c 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S A 0 L 0 N o Y W 5 n Z W Q g V H l w Z S 5 7 Q 2 9 s d W 1 u M S w w f S Z x d W 9 0 O y w m c X V v d D t T Z W N 0 a W 9 u M S 9 U Y W J s Z S A 0 L 0 N o Y W 5 n Z W Q g V H l w Z S 5 7 Q 2 9 s d W 1 u M i w x f S Z x d W 9 0 O y w m c X V v d D t T Z W N 0 a W 9 u M S 9 U Y W J s Z S A 0 L 0 N o Y W 5 n Z W Q g V H l w Z S 5 7 Q 2 9 s d W 1 u M y w y f S Z x d W 9 0 O 1 0 s J n F 1 b 3 Q 7 Q 2 9 s d W 1 u Q 2 9 1 b n Q m c X V v d D s 6 M y w m c X V v d D t L Z X l D b 2 x 1 b W 5 O Y W 1 l c y Z x d W 9 0 O z p b X S w m c X V v d D t D b 2 x 1 b W 5 J Z G V u d G l 0 a W V z J n F 1 b 3 Q 7 O l s m c X V v d D t T Z W N 0 a W 9 u M S 9 U Y W J s Z S A 0 L 0 N o Y W 5 n Z W Q g V H l w Z S 5 7 Q 2 9 s d W 1 u M S w w f S Z x d W 9 0 O y w m c X V v d D t T Z W N 0 a W 9 u M S 9 U Y W J s Z S A 0 L 0 N o Y W 5 n Z W Q g V H l w Z S 5 7 Q 2 9 s d W 1 u M i w x f S Z x d W 9 0 O y w m c X V v d D t T Z W N 0 a W 9 u M S 9 U Y W J s Z S A 0 L 0 N o Y W 5 n Z W Q g V H l w Z S 5 7 Q 2 9 s d W 1 u M y w y f S Z x d W 9 0 O 1 0 s J n F 1 b 3 Q 7 U m V s Y X R p b 2 5 z a G l w S W 5 m b y Z x d W 9 0 O z p b X X 0 i I C 8 + P C 9 T d G F i b G V F b n R y a W V z P j w v S X R l b T 4 8 S X R l b T 4 8 S X R l b U x v Y 2 F 0 a W 9 u P j x J d G V t V H l w Z T 5 G b 3 J t d W x h P C 9 J d G V t V H l w Z T 4 8 S X R l b V B h d G g + U 2 V j d G l v b j E v V G F i b G U l M j A 0 L 1 N v d X J j Z T w v S X R l b V B h d G g + P C 9 J d G V t T G 9 j Y X R p b 2 4 + P F N 0 Y W J s Z U V u d H J p Z X M g L z 4 8 L 0 l 0 Z W 0 + P E l 0 Z W 0 + P E l 0 Z W 1 M b 2 N h d G l v b j 4 8 S X R l b V R 5 c G U + R m 9 y b X V s Y T w v S X R l b V R 5 c G U + P E l 0 Z W 1 Q Y X R o P l N l Y 3 R p b 2 4 x L 1 R h Y m x l J T I w N C 9 F e H R y Y W N 0 Z W Q l M j B U Y W J s Z S U y M E Z y b 2 0 l M j B I d G 1 s P C 9 J d G V t U G F 0 a D 4 8 L 0 l 0 Z W 1 M b 2 N h d G l v b j 4 8 U 3 R h Y m x l R W 5 0 c m l l c y A v P j w v S X R l b T 4 8 S X R l b T 4 8 S X R l b U x v Y 2 F 0 a W 9 u P j x J d G V t V H l w Z T 5 G b 3 J t d W x h P C 9 J d G V t V H l w Z T 4 8 S X R l b V B h d G g + U 2 V j d G l v b j E v V G F i b G U l M j A 0 L 0 N o Y W 5 n Z W Q l M j B U e X B l P C 9 J d G V t U G F 0 a D 4 8 L 0 l 0 Z W 1 M b 2 N h d G l v b j 4 8 U 3 R h Y m x l R W 5 0 c m l l c y A v P j w v S X R l b T 4 8 S X R l b T 4 8 S X R l b U x v Y 2 F 0 a W 9 u P j x J d G V t V H l w Z T 5 G b 3 J t d W x h P C 9 J d G V t V H l w Z T 4 8 S X R l b V B h d G g + U 2 V j d G l v b j E v V G F i b G U l M j A 1 P C 9 J d G V t U G F 0 a D 4 8 L 0 l 0 Z W 1 M b 2 N h d G l v b j 4 8 U 3 R h Y m x l R W 5 0 c m l l c z 4 8 R W 5 0 c n k g V H l w Z T 0 i U X V l c n l J R C I g V m F s d W U 9 I n M 5 Z m Y 3 Y m E 3 M C 0 5 N D l i L T Q 1 N z k t Y j U 4 M y 0 4 M j Z i N W M 3 Y j I 5 N D M i I C 8 + P E V u d H J 5 I F R 5 c G U 9 I k Z p b G x F b m F i b G V k I i B W Y W x 1 Z T 0 i b D A i I C 8 + P E V u d H J 5 I F R 5 c G U 9 I k Z p b G x P Y m p l Y 3 R U e X B l I i B W Y W x 1 Z T 0 i c 0 N v b m 5 l Y 3 R p b 2 5 P b m x 5 I i A v P j x F b n R y e S B U e X B l P S J G a W x s V G 9 E Y X R h T W 9 k Z W x F b m F i b G V k I i B W Y W x 1 Z T 0 i b D E i I C 8 + 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G V k Q 2 9 t c G x l d G V S Z X N 1 b H R U b 1 d v c m t z a G V l d C I g V m F s d W U 9 I m w w I i A v P j x F b n R y e S B U e X B l P S J B Z G R l Z F R v R G F 0 Y U 1 v Z G V s I i B W Y W x 1 Z T 0 i b D E i I C 8 + P E V u d H J 5 I F R 5 c G U 9 I k Z p b G x D b 3 V u d C I g V m F s d W U 9 I m w 5 M C I g L z 4 8 R W 5 0 c n k g V H l w Z T 0 i R m l s b E V y c m 9 y Q 2 9 k Z S I g V m F s d W U 9 I n N V b m t u b 3 d u I i A v P j x F b n R y e S B U e X B l P S J G a W x s R X J y b 3 J D b 3 V u d C I g V m F s d W U 9 I m w w I i A v P j x F b n R y e S B U e X B l P S J G a W x s T G F z d F V w Z G F 0 Z W Q i I F Z h b H V l P S J k M j A y N S 0 w O C 0 x N V Q x N T o 0 N D o 1 O S 4 5 M T E z M T U 1 W i I g L z 4 8 R W 5 0 c n k g V H l w Z T 0 i R m l s b E N v b H V t b l R 5 c G V z I i B W Y W x 1 Z T 0 i c 0 J n V U Y i I C 8 + P E V u d H J 5 I F R 5 c G U 9 I k Z p b G x D b 2 x 1 b W 5 O Y W 1 l c y I g V m F s d W U 9 I n N b J n F 1 b 3 Q 7 Q 2 9 s d W 1 u M S Z x d W 9 0 O y w m c X V v d D t D b 2 x 1 b W 4 y J n F 1 b 3 Q 7 L C Z x d W 9 0 O 0 N v b H V t b j M 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S A 1 L 0 N o Y W 5 n Z W Q g V H l w Z S 5 7 Q 2 9 s d W 1 u M S w w f S Z x d W 9 0 O y w m c X V v d D t T Z W N 0 a W 9 u M S 9 U Y W J s Z S A 1 L 0 N o Y W 5 n Z W Q g V H l w Z S 5 7 Q 2 9 s d W 1 u M i w x f S Z x d W 9 0 O y w m c X V v d D t T Z W N 0 a W 9 u M S 9 U Y W J s Z S A 1 L 0 N o Y W 5 n Z W Q g V H l w Z S 5 7 Q 2 9 s d W 1 u M y w y f S Z x d W 9 0 O 1 0 s J n F 1 b 3 Q 7 Q 2 9 s d W 1 u Q 2 9 1 b n Q m c X V v d D s 6 M y w m c X V v d D t L Z X l D b 2 x 1 b W 5 O Y W 1 l c y Z x d W 9 0 O z p b X S w m c X V v d D t D b 2 x 1 b W 5 J Z G V u d G l 0 a W V z J n F 1 b 3 Q 7 O l s m c X V v d D t T Z W N 0 a W 9 u M S 9 U Y W J s Z S A 1 L 0 N o Y W 5 n Z W Q g V H l w Z S 5 7 Q 2 9 s d W 1 u M S w w f S Z x d W 9 0 O y w m c X V v d D t T Z W N 0 a W 9 u M S 9 U Y W J s Z S A 1 L 0 N o Y W 5 n Z W Q g V H l w Z S 5 7 Q 2 9 s d W 1 u M i w x f S Z x d W 9 0 O y w m c X V v d D t T Z W N 0 a W 9 u M S 9 U Y W J s Z S A 1 L 0 N o Y W 5 n Z W Q g V H l w Z S 5 7 Q 2 9 s d W 1 u M y w y f S Z x d W 9 0 O 1 0 s J n F 1 b 3 Q 7 U m V s Y X R p b 2 5 z a G l w S W 5 m b y Z x d W 9 0 O z p b X X 0 i I C 8 + P C 9 T d G F i b G V F b n R y a W V z P j w v S X R l b T 4 8 S X R l b T 4 8 S X R l b U x v Y 2 F 0 a W 9 u P j x J d G V t V H l w Z T 5 G b 3 J t d W x h P C 9 J d G V t V H l w Z T 4 8 S X R l b V B h d G g + U 2 V j d G l v b j E v V G F i b G U l M j A 1 L 1 N v d X J j Z T w v S X R l b V B h d G g + P C 9 J d G V t T G 9 j Y X R p b 2 4 + P F N 0 Y W J s Z U V u d H J p Z X M g L z 4 8 L 0 l 0 Z W 0 + P E l 0 Z W 0 + P E l 0 Z W 1 M b 2 N h d G l v b j 4 8 S X R l b V R 5 c G U + R m 9 y b X V s Y T w v S X R l b V R 5 c G U + P E l 0 Z W 1 Q Y X R o P l N l Y 3 R p b 2 4 x L 1 R h Y m x l J T I w N S 9 F e H R y Y W N 0 Z W Q l M j B U Y W J s Z S U y M E Z y b 2 0 l M j B I d G 1 s P C 9 J d G V t U G F 0 a D 4 8 L 0 l 0 Z W 1 M b 2 N h d G l v b j 4 8 U 3 R h Y m x l R W 5 0 c m l l c y A v P j w v S X R l b T 4 8 S X R l b T 4 8 S X R l b U x v Y 2 F 0 a W 9 u P j x J d G V t V H l w Z T 5 G b 3 J t d W x h P C 9 J d G V t V H l w Z T 4 8 S X R l b V B h d G g + U 2 V j d G l v b j E v V G F i b G U l M j A 1 L 0 N o Y W 5 n Z W Q l M j B U e X B l P C 9 J d G V t U G F 0 a D 4 8 L 0 l 0 Z W 1 M b 2 N h d G l v b j 4 8 U 3 R h Y m x l R W 5 0 c m l l c y A v P j w v S X R l b T 4 8 S X R l b T 4 8 S X R l b U x v Y 2 F 0 a W 9 u P j x J d G V t V H l w Z T 5 G b 3 J t d W x h P C 9 J d G V t V H l w Z T 4 8 S X R l b V B h d G g + U 2 V j d G l v b j E v V G F i b G U l M j A x J T I w K D I p P C 9 J d G V t U G F 0 a D 4 8 L 0 l 0 Z W 1 M b 2 N h d G l v b j 4 8 U 3 R h Y m x l R W 5 0 c m l l c z 4 8 R W 5 0 c n k g V H l w Z T 0 i U X V l c n l J R C I g V m F s d W U 9 I n N k M j B m M T A 0 M C 1 j M 2 M 1 L T R l Z m M t O D l l N S 0 w Z D B m M z V k M z V j N j k 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y I g L z 4 8 R W 5 0 c n k g V H l w Z T 0 i R m l s b E V y c m 9 y Q 2 9 k Z S I g V m F s d W U 9 I n N V b m t u b 3 d u I i A v P j x F b n R y e S B U e X B l P S J G a W x s R X J y b 3 J D b 3 V u d C I g V m F s d W U 9 I m w w I i A v P j x F b n R y e S B U e X B l P S J G a W x s T G F z d F V w Z G F 0 Z W Q i I F Z h b H V l P S J k M j A y N S 0 w O C 0 x N V Q x N T o 0 N z o z O S 4 1 O D U z N D Y 4 W i I g L z 4 8 R W 5 0 c n k g V H l w Z T 0 i R m l s b E N v b H V t b l R 5 c G V z I i B W Y W x 1 Z T 0 i c 0 J n W U d C Z 1 l H Q m d Z R y I g 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1 R h Y m x l I D E g K D I p L 0 F 1 d G 9 S Z W 1 v d m V k Q 2 9 s d W 1 u c z E u e 0 N v b H V t b j E s M H 0 m c X V v d D s s J n F 1 b 3 Q 7 U 2 V j d G l v b j E v V G F i b G U g M S A o M i k v Q X V 0 b 1 J l b W 9 2 Z W R D b 2 x 1 b W 5 z M S 5 7 Q 2 9 s d W 1 u M i w x f S Z x d W 9 0 O y w m c X V v d D t T Z W N 0 a W 9 u M S 9 U Y W J s Z S A x I C g y K S 9 B d X R v U m V t b 3 Z l Z E N v b H V t b n M x L n t D b 2 x 1 b W 4 z L D J 9 J n F 1 b 3 Q 7 L C Z x d W 9 0 O 1 N l Y 3 R p b 2 4 x L 1 R h Y m x l I D E g K D I p L 0 F 1 d G 9 S Z W 1 v d m V k Q 2 9 s d W 1 u c z E u e 0 N v b H V t b j Q s M 3 0 m c X V v d D s s J n F 1 b 3 Q 7 U 2 V j d G l v b j E v V G F i b G U g M S A o M i k v Q X V 0 b 1 J l b W 9 2 Z W R D b 2 x 1 b W 5 z M S 5 7 Q 2 9 s d W 1 u N S w 0 f S Z x d W 9 0 O y w m c X V v d D t T Z W N 0 a W 9 u M S 9 U Y W J s Z S A x I C g y K S 9 B d X R v U m V t b 3 Z l Z E N v b H V t b n M x L n t D b 2 x 1 b W 4 2 L D V 9 J n F 1 b 3 Q 7 L C Z x d W 9 0 O 1 N l Y 3 R p b 2 4 x L 1 R h Y m x l I D E g K D I p L 0 F 1 d G 9 S Z W 1 v d m V k Q 2 9 s d W 1 u c z E u e 0 N v b H V t b j c s N n 0 m c X V v d D s s J n F 1 b 3 Q 7 U 2 V j d G l v b j E v V G F i b G U g M S A o M i k v Q X V 0 b 1 J l b W 9 2 Z W R D b 2 x 1 b W 5 z M S 5 7 Q 2 9 s d W 1 u O C w 3 f S Z x d W 9 0 O y w m c X V v d D t T Z W N 0 a W 9 u M S 9 U Y W J s Z S A x I C g y K S 9 B d X R v U m V t b 3 Z l Z E N v b H V t b n M x L n t D b 2 x 1 b W 4 5 L D h 9 J n F 1 b 3 Q 7 X S w m c X V v d D t D b 2 x 1 b W 5 D b 3 V u d C Z x d W 9 0 O z o 5 L C Z x d W 9 0 O 0 t l e U N v b H V t b k 5 h b W V z J n F 1 b 3 Q 7 O l t d L C Z x d W 9 0 O 0 N v b H V t b k l k Z W 5 0 a X R p Z X M m c X V v d D s 6 W y Z x d W 9 0 O 1 N l Y 3 R p b 2 4 x L 1 R h Y m x l I D E g K D I p L 0 F 1 d G 9 S Z W 1 v d m V k Q 2 9 s d W 1 u c z E u e 0 N v b H V t b j E s M H 0 m c X V v d D s s J n F 1 b 3 Q 7 U 2 V j d G l v b j E v V G F i b G U g M S A o M i k v Q X V 0 b 1 J l b W 9 2 Z W R D b 2 x 1 b W 5 z M S 5 7 Q 2 9 s d W 1 u M i w x f S Z x d W 9 0 O y w m c X V v d D t T Z W N 0 a W 9 u M S 9 U Y W J s Z S A x I C g y K S 9 B d X R v U m V t b 3 Z l Z E N v b H V t b n M x L n t D b 2 x 1 b W 4 z L D J 9 J n F 1 b 3 Q 7 L C Z x d W 9 0 O 1 N l Y 3 R p b 2 4 x L 1 R h Y m x l I D E g K D I p L 0 F 1 d G 9 S Z W 1 v d m V k Q 2 9 s d W 1 u c z E u e 0 N v b H V t b j Q s M 3 0 m c X V v d D s s J n F 1 b 3 Q 7 U 2 V j d G l v b j E v V G F i b G U g M S A o M i k v Q X V 0 b 1 J l b W 9 2 Z W R D b 2 x 1 b W 5 z M S 5 7 Q 2 9 s d W 1 u N S w 0 f S Z x d W 9 0 O y w m c X V v d D t T Z W N 0 a W 9 u M S 9 U Y W J s Z S A x I C g y K S 9 B d X R v U m V t b 3 Z l Z E N v b H V t b n M x L n t D b 2 x 1 b W 4 2 L D V 9 J n F 1 b 3 Q 7 L C Z x d W 9 0 O 1 N l Y 3 R p b 2 4 x L 1 R h Y m x l I D E g K D I p L 0 F 1 d G 9 S Z W 1 v d m V k Q 2 9 s d W 1 u c z E u e 0 N v b H V t b j c s N n 0 m c X V v d D s s J n F 1 b 3 Q 7 U 2 V j d G l v b j E v V G F i b G U g M S A o M i k v Q X V 0 b 1 J l b W 9 2 Z W R D b 2 x 1 b W 5 z M S 5 7 Q 2 9 s d W 1 u O C w 3 f S Z x d W 9 0 O y w m c X V v d D t T Z W N 0 a W 9 u M S 9 U Y W J s Z S A x I C g y K S 9 B d X R v U m V t b 3 Z l Z E N v b H V t b n M x L n t D b 2 x 1 b W 4 5 L D h 9 J n F 1 b 3 Q 7 X S w m c X V v d D t S Z W x h d G l v b n N o a X B J b m Z v J n F 1 b 3 Q 7 O l t d f S I g L z 4 8 L 1 N 0 Y W J s Z U V u d H J p Z X M + P C 9 J d G V t P j x J d G V t P j x J d G V t T G 9 j Y X R p b 2 4 + P E l 0 Z W 1 U e X B l P k Z v c m 1 1 b G E 8 L 0 l 0 Z W 1 U e X B l P j x J d G V t U G F 0 a D 5 T Z W N 0 a W 9 u M S 9 U Y W J s Z S U y M D E l M j A o M i k v U 2 9 1 c m N l P C 9 J d G V t U G F 0 a D 4 8 L 0 l 0 Z W 1 M b 2 N h d G l v b j 4 8 U 3 R h Y m x l R W 5 0 c m l l c y A v P j w v S X R l b T 4 8 S X R l b T 4 8 S X R l b U x v Y 2 F 0 a W 9 u P j x J d G V t V H l w Z T 5 G b 3 J t d W x h P C 9 J d G V t V H l w Z T 4 8 S X R l b V B h d G g + U 2 V j d G l v b j E v V G F i b G U l M j A x J T I w K D I p L 0 V 4 d H J h Y 3 R l Z C U y M F R h Y m x l J T I w R n J v b S U y M E h 0 b W w 8 L 0 l 0 Z W 1 Q Y X R o P j w v S X R l b U x v Y 2 F 0 a W 9 u P j x T d G F i b G V F b n R y a W V z I C 8 + P C 9 J d G V t P j x J d G V t P j x J d G V t T G 9 j Y X R p b 2 4 + P E l 0 Z W 1 U e X B l P k Z v c m 1 1 b G E 8 L 0 l 0 Z W 1 U e X B l P j x J d G V t U G F 0 a D 5 T Z W N 0 a W 9 u M S 9 U Y W J s Z S U y M D E l M j A o M i k v Q 2 h h b m d l Z C U y M F R 5 c G U 8 L 0 l 0 Z W 1 Q Y X R o P j w v S X R l b U x v Y 2 F 0 a W 9 u P j x T d G F i b G V F b n R y a W V z I C 8 + P C 9 J d G V t P j x J d G V t P j x J d G V t T G 9 j Y X R p b 2 4 + P E l 0 Z W 1 U e X B l P k Z v c m 1 1 b G E 8 L 0 l 0 Z W 1 U e X B l P j x J d G V t U G F 0 a D 5 T Z W N 0 a W 9 u M S 9 U Y W J s Z S U y M D I l M j A o M i k 8 L 0 l 0 Z W 1 Q Y X R o P j w v S X R l b U x v Y 2 F 0 a W 9 u P j x T d G F i b G V F b n R y a W V z P j x F b n R y e S B U e X B l P S J R d W V y e U l E I i B W Y W x 1 Z T 0 i c z A 4 Y 2 F m M W Z h L T R k M j Q t N D M x Y S 0 5 M z F j L T c x Y T Q 0 Y 2 M 3 Z j E 3 N i I g L 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U t M D g t M T V U M T U 6 N D c 6 N D Q u N z I 2 M D U 2 M V o i I C 8 + P E V u d H J 5 I F R 5 c G U 9 I k Z p b G x D b 2 x 1 b W 5 U e X B l c y I g V m F s d W U 9 I n N C Z 1 l H Q m d Z R 0 J n W U c 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U Y W J s Z S A y I C g y K S 9 B d X R v U m V t b 3 Z l Z E N v b H V t b n M x L n t D b 2 x 1 b W 4 x L D B 9 J n F 1 b 3 Q 7 L C Z x d W 9 0 O 1 N l Y 3 R p b 2 4 x L 1 R h Y m x l I D I g K D I p L 0 F 1 d G 9 S Z W 1 v d m V k Q 2 9 s d W 1 u c z E u e 0 N v b H V t b j I s M X 0 m c X V v d D s s J n F 1 b 3 Q 7 U 2 V j d G l v b j E v V G F i b G U g M i A o M i k v Q X V 0 b 1 J l b W 9 2 Z W R D b 2 x 1 b W 5 z M S 5 7 Q 2 9 s d W 1 u M y w y f S Z x d W 9 0 O y w m c X V v d D t T Z W N 0 a W 9 u M S 9 U Y W J s Z S A y I C g y K S 9 B d X R v U m V t b 3 Z l Z E N v b H V t b n M x L n t D b 2 x 1 b W 4 0 L D N 9 J n F 1 b 3 Q 7 L C Z x d W 9 0 O 1 N l Y 3 R p b 2 4 x L 1 R h Y m x l I D I g K D I p L 0 F 1 d G 9 S Z W 1 v d m V k Q 2 9 s d W 1 u c z E u e 0 N v b H V t b j U s N H 0 m c X V v d D s s J n F 1 b 3 Q 7 U 2 V j d G l v b j E v V G F i b G U g M i A o M i k v Q X V 0 b 1 J l b W 9 2 Z W R D b 2 x 1 b W 5 z M S 5 7 Q 2 9 s d W 1 u N i w 1 f S Z x d W 9 0 O y w m c X V v d D t T Z W N 0 a W 9 u M S 9 U Y W J s Z S A y I C g y K S 9 B d X R v U m V t b 3 Z l Z E N v b H V t b n M x L n t D b 2 x 1 b W 4 3 L D Z 9 J n F 1 b 3 Q 7 L C Z x d W 9 0 O 1 N l Y 3 R p b 2 4 x L 1 R h Y m x l I D I g K D I p L 0 F 1 d G 9 S Z W 1 v d m V k Q 2 9 s d W 1 u c z E u e 0 N v b H V t b j g s N 3 0 m c X V v d D s s J n F 1 b 3 Q 7 U 2 V j d G l v b j E v V G F i b G U g M i A o M i k v Q X V 0 b 1 J l b W 9 2 Z W R D b 2 x 1 b W 5 z M S 5 7 Q 2 9 s d W 1 u O S w 4 f S Z x d W 9 0 O 1 0 s J n F 1 b 3 Q 7 Q 2 9 s d W 1 u Q 2 9 1 b n Q m c X V v d D s 6 O S w m c X V v d D t L Z X l D b 2 x 1 b W 5 O Y W 1 l c y Z x d W 9 0 O z p b X S w m c X V v d D t D b 2 x 1 b W 5 J Z G V u d G l 0 a W V z J n F 1 b 3 Q 7 O l s m c X V v d D t T Z W N 0 a W 9 u M S 9 U Y W J s Z S A y I C g y K S 9 B d X R v U m V t b 3 Z l Z E N v b H V t b n M x L n t D b 2 x 1 b W 4 x L D B 9 J n F 1 b 3 Q 7 L C Z x d W 9 0 O 1 N l Y 3 R p b 2 4 x L 1 R h Y m x l I D I g K D I p L 0 F 1 d G 9 S Z W 1 v d m V k Q 2 9 s d W 1 u c z E u e 0 N v b H V t b j I s M X 0 m c X V v d D s s J n F 1 b 3 Q 7 U 2 V j d G l v b j E v V G F i b G U g M i A o M i k v Q X V 0 b 1 J l b W 9 2 Z W R D b 2 x 1 b W 5 z M S 5 7 Q 2 9 s d W 1 u M y w y f S Z x d W 9 0 O y w m c X V v d D t T Z W N 0 a W 9 u M S 9 U Y W J s Z S A y I C g y K S 9 B d X R v U m V t b 3 Z l Z E N v b H V t b n M x L n t D b 2 x 1 b W 4 0 L D N 9 J n F 1 b 3 Q 7 L C Z x d W 9 0 O 1 N l Y 3 R p b 2 4 x L 1 R h Y m x l I D I g K D I p L 0 F 1 d G 9 S Z W 1 v d m V k Q 2 9 s d W 1 u c z E u e 0 N v b H V t b j U s N H 0 m c X V v d D s s J n F 1 b 3 Q 7 U 2 V j d G l v b j E v V G F i b G U g M i A o M i k v Q X V 0 b 1 J l b W 9 2 Z W R D b 2 x 1 b W 5 z M S 5 7 Q 2 9 s d W 1 u N i w 1 f S Z x d W 9 0 O y w m c X V v d D t T Z W N 0 a W 9 u M S 9 U Y W J s Z S A y I C g y K S 9 B d X R v U m V t b 3 Z l Z E N v b H V t b n M x L n t D b 2 x 1 b W 4 3 L D Z 9 J n F 1 b 3 Q 7 L C Z x d W 9 0 O 1 N l Y 3 R p b 2 4 x L 1 R h Y m x l I D I g K D I p L 0 F 1 d G 9 S Z W 1 v d m V k Q 2 9 s d W 1 u c z E u e 0 N v b H V t b j g s N 3 0 m c X V v d D s s J n F 1 b 3 Q 7 U 2 V j d G l v b j E v V G F i b G U g M i A o M i k v Q X V 0 b 1 J l b W 9 2 Z W R D b 2 x 1 b W 5 z M S 5 7 Q 2 9 s d W 1 u O S w 4 f S Z x d W 9 0 O 1 0 s J n F 1 b 3 Q 7 U m V s Y X R p b 2 5 z a G l w S W 5 m b y Z x d W 9 0 O z p b X X 0 i I C 8 + P C 9 T d G F i b G V F b n R y a W V z P j w v S X R l b T 4 8 S X R l b T 4 8 S X R l b U x v Y 2 F 0 a W 9 u P j x J d G V t V H l w Z T 5 G b 3 J t d W x h P C 9 J d G V t V H l w Z T 4 8 S X R l b V B h d G g + U 2 V j d G l v b j E v V G F i b G U l M j A y J T I w K D I p L 1 N v d X J j Z T w v S X R l b V B h d G g + P C 9 J d G V t T G 9 j Y X R p b 2 4 + P F N 0 Y W J s Z U V u d H J p Z X M g L z 4 8 L 0 l 0 Z W 0 + P E l 0 Z W 0 + P E l 0 Z W 1 M b 2 N h d G l v b j 4 8 S X R l b V R 5 c G U + R m 9 y b X V s Y T w v S X R l b V R 5 c G U + P E l 0 Z W 1 Q Y X R o P l N l Y 3 R p b 2 4 x L 1 R h Y m x l J T I w M i U y M C g y K S 9 F e H R y Y W N 0 Z W Q l M j B U Y W J s Z S U y M E Z y b 2 0 l M j B I d G 1 s P C 9 J d G V t U G F 0 a D 4 8 L 0 l 0 Z W 1 M b 2 N h d G l v b j 4 8 U 3 R h Y m x l R W 5 0 c m l l c y A v P j w v S X R l b T 4 8 S X R l b T 4 8 S X R l b U x v Y 2 F 0 a W 9 u P j x J d G V t V H l w Z T 5 G b 3 J t d W x h P C 9 J d G V t V H l w Z T 4 8 S X R l b V B h d G g + U 2 V j d G l v b j E v V G F i b G U l M j A y J T I w K D I p L 0 N o Y W 5 n Z W Q l M j B U e X B l P C 9 J d G V t U G F 0 a D 4 8 L 0 l 0 Z W 1 M b 2 N h d G l v b j 4 8 U 3 R h Y m x l R W 5 0 c m l l c y A v P j w v S X R l b T 4 8 S X R l b T 4 8 S X R l b U x v Y 2 F 0 a W 9 u P j x J d G V t V H l w Z T 5 G b 3 J t d W x h P C 9 J d G V t V H l w Z T 4 8 S X R l b V B h d G g + U 2 V j d G l v b j E v V G F i b G U l M j A z J T I w K D I p P C 9 J d G V t U G F 0 a D 4 8 L 0 l 0 Z W 1 M b 2 N h d G l v b j 4 8 U 3 R h Y m x l R W 5 0 c m l l c z 4 8 R W 5 0 c n k g V H l w Z T 0 i U X V l c n l J R C I g V m F s d W U 9 I n N j O D h k M D F m O S 0 1 Z D B k L T R j Y j k t Y W Y 3 O S 0 z O D d m M 2 I 1 M j g y O T I 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3 I i A v P j x F b n R y e S B U e X B l P S J G a W x s R X J y b 3 J D b 2 R l I i B W Y W x 1 Z T 0 i c 1 V u a 2 5 v d 2 4 i I C 8 + P E V u d H J 5 I F R 5 c G U 9 I k Z p b G x F c n J v c k N v d W 5 0 I i B W Y W x 1 Z T 0 i b D A i I C 8 + P E V u d H J 5 I F R 5 c G U 9 I k Z p b G x M Y X N 0 V X B k Y X R l Z C I g V m F s d W U 9 I m Q y M D I 1 L T A 4 L T E 1 V D E 1 O j Q 3 O j Q 0 L j Y 5 N D U x N T N a I i A v P j x F b n R y e S B U e X B l P S J G a W x s Q 2 9 s d W 1 u V H l w Z X M i I F Z h b H V l P S J z Q m d Z R 0 J n W U d C Z 1 l H 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g M y A o M i k v Q X V 0 b 1 J l b W 9 2 Z W R D b 2 x 1 b W 5 z M S 5 7 Q 2 9 s d W 1 u M S w w f S Z x d W 9 0 O y w m c X V v d D t T Z W N 0 a W 9 u M S 9 U Y W J s Z S A z I C g y K S 9 B d X R v U m V t b 3 Z l Z E N v b H V t b n M x L n t D b 2 x 1 b W 4 y L D F 9 J n F 1 b 3 Q 7 L C Z x d W 9 0 O 1 N l Y 3 R p b 2 4 x L 1 R h Y m x l I D M g K D I p L 0 F 1 d G 9 S Z W 1 v d m V k Q 2 9 s d W 1 u c z E u e 0 N v b H V t b j M s M n 0 m c X V v d D s s J n F 1 b 3 Q 7 U 2 V j d G l v b j E v V G F i b G U g M y A o M i k v Q X V 0 b 1 J l b W 9 2 Z W R D b 2 x 1 b W 5 z M S 5 7 Q 2 9 s d W 1 u N C w z f S Z x d W 9 0 O y w m c X V v d D t T Z W N 0 a W 9 u M S 9 U Y W J s Z S A z I C g y K S 9 B d X R v U m V t b 3 Z l Z E N v b H V t b n M x L n t D b 2 x 1 b W 4 1 L D R 9 J n F 1 b 3 Q 7 L C Z x d W 9 0 O 1 N l Y 3 R p b 2 4 x L 1 R h Y m x l I D M g K D I p L 0 F 1 d G 9 S Z W 1 v d m V k Q 2 9 s d W 1 u c z E u e 0 N v b H V t b j Y s N X 0 m c X V v d D s s J n F 1 b 3 Q 7 U 2 V j d G l v b j E v V G F i b G U g M y A o M i k v Q X V 0 b 1 J l b W 9 2 Z W R D b 2 x 1 b W 5 z M S 5 7 Q 2 9 s d W 1 u N y w 2 f S Z x d W 9 0 O y w m c X V v d D t T Z W N 0 a W 9 u M S 9 U Y W J s Z S A z I C g y K S 9 B d X R v U m V t b 3 Z l Z E N v b H V t b n M x L n t D b 2 x 1 b W 4 4 L D d 9 J n F 1 b 3 Q 7 L C Z x d W 9 0 O 1 N l Y 3 R p b 2 4 x L 1 R h Y m x l I D M g K D I p L 0 F 1 d G 9 S Z W 1 v d m V k Q 2 9 s d W 1 u c z E u e 0 N v b H V t b j k s O H 0 m c X V v d D t d L C Z x d W 9 0 O 0 N v b H V t b k N v d W 5 0 J n F 1 b 3 Q 7 O j k s J n F 1 b 3 Q 7 S 2 V 5 Q 2 9 s d W 1 u T m F t Z X M m c X V v d D s 6 W 1 0 s J n F 1 b 3 Q 7 Q 2 9 s d W 1 u S W R l b n R p d G l l c y Z x d W 9 0 O z p b J n F 1 b 3 Q 7 U 2 V j d G l v b j E v V G F i b G U g M y A o M i k v Q X V 0 b 1 J l b W 9 2 Z W R D b 2 x 1 b W 5 z M S 5 7 Q 2 9 s d W 1 u M S w w f S Z x d W 9 0 O y w m c X V v d D t T Z W N 0 a W 9 u M S 9 U Y W J s Z S A z I C g y K S 9 B d X R v U m V t b 3 Z l Z E N v b H V t b n M x L n t D b 2 x 1 b W 4 y L D F 9 J n F 1 b 3 Q 7 L C Z x d W 9 0 O 1 N l Y 3 R p b 2 4 x L 1 R h Y m x l I D M g K D I p L 0 F 1 d G 9 S Z W 1 v d m V k Q 2 9 s d W 1 u c z E u e 0 N v b H V t b j M s M n 0 m c X V v d D s s J n F 1 b 3 Q 7 U 2 V j d G l v b j E v V G F i b G U g M y A o M i k v Q X V 0 b 1 J l b W 9 2 Z W R D b 2 x 1 b W 5 z M S 5 7 Q 2 9 s d W 1 u N C w z f S Z x d W 9 0 O y w m c X V v d D t T Z W N 0 a W 9 u M S 9 U Y W J s Z S A z I C g y K S 9 B d X R v U m V t b 3 Z l Z E N v b H V t b n M x L n t D b 2 x 1 b W 4 1 L D R 9 J n F 1 b 3 Q 7 L C Z x d W 9 0 O 1 N l Y 3 R p b 2 4 x L 1 R h Y m x l I D M g K D I p L 0 F 1 d G 9 S Z W 1 v d m V k Q 2 9 s d W 1 u c z E u e 0 N v b H V t b j Y s N X 0 m c X V v d D s s J n F 1 b 3 Q 7 U 2 V j d G l v b j E v V G F i b G U g M y A o M i k v Q X V 0 b 1 J l b W 9 2 Z W R D b 2 x 1 b W 5 z M S 5 7 Q 2 9 s d W 1 u N y w 2 f S Z x d W 9 0 O y w m c X V v d D t T Z W N 0 a W 9 u M S 9 U Y W J s Z S A z I C g y K S 9 B d X R v U m V t b 3 Z l Z E N v b H V t b n M x L n t D b 2 x 1 b W 4 4 L D d 9 J n F 1 b 3 Q 7 L C Z x d W 9 0 O 1 N l Y 3 R p b 2 4 x L 1 R h Y m x l I D M g K D I p L 0 F 1 d G 9 S Z W 1 v d m V k Q 2 9 s d W 1 u c z E u e 0 N v b H V t b j k s O H 0 m c X V v d D t d L C Z x d W 9 0 O 1 J l b G F 0 a W 9 u c 2 h p c E l u Z m 8 m c X V v d D s 6 W 1 1 9 I i A v P j w v U 3 R h Y m x l R W 5 0 c m l l c z 4 8 L 0 l 0 Z W 0 + P E l 0 Z W 0 + P E l 0 Z W 1 M b 2 N h d G l v b j 4 8 S X R l b V R 5 c G U + R m 9 y b X V s Y T w v S X R l b V R 5 c G U + P E l 0 Z W 1 Q Y X R o P l N l Y 3 R p b 2 4 x L 1 R h Y m x l J T I w M y U y M C g y K S 9 T b 3 V y Y 2 U 8 L 0 l 0 Z W 1 Q Y X R o P j w v S X R l b U x v Y 2 F 0 a W 9 u P j x T d G F i b G V F b n R y a W V z I C 8 + P C 9 J d G V t P j x J d G V t P j x J d G V t T G 9 j Y X R p b 2 4 + P E l 0 Z W 1 U e X B l P k Z v c m 1 1 b G E 8 L 0 l 0 Z W 1 U e X B l P j x J d G V t U G F 0 a D 5 T Z W N 0 a W 9 u M S 9 U Y W J s Z S U y M D M l M j A o M i k v R X h 0 c m F j d G V k J T I w V G F i b G U l M j B G c m 9 t J T I w S H R t b D w v S X R l b V B h d G g + P C 9 J d G V t T G 9 j Y X R p b 2 4 + P F N 0 Y W J s Z U V u d H J p Z X M g L z 4 8 L 0 l 0 Z W 0 + P E l 0 Z W 0 + P E l 0 Z W 1 M b 2 N h d G l v b j 4 8 S X R l b V R 5 c G U + R m 9 y b X V s Y T w v S X R l b V R 5 c G U + P E l 0 Z W 1 Q Y X R o P l N l Y 3 R p b 2 4 x L 1 R h Y m x l J T I w M y U y M C g y K S 9 D a G F u Z 2 V k J T I w V H l w Z T w v S X R l b V B h d G g + P C 9 J d G V t T G 9 j Y X R p b 2 4 + P F N 0 Y W J s Z U V u d H J p Z X M g L z 4 8 L 0 l 0 Z W 0 + P E l 0 Z W 0 + P E l 0 Z W 1 M b 2 N h d G l v b j 4 8 S X R l b V R 5 c G U + R m 9 y b X V s Y T w v S X R l b V R 5 c G U + P E l 0 Z W 1 Q Y X R o P l N l Y 3 R p b 2 4 x L 1 R h Y m x l J T I w N C U y M C g y K T w v S X R l b V B h d G g + P C 9 J d G V t T G 9 j Y X R p b 2 4 + P F N 0 Y W J s Z U V u d H J p Z X M + P E V u d H J 5 I F R 5 c G U 9 I l F 1 Z X J 5 S U Q i I F Z h b H V l P S J z M z F m O W M 5 O G Q t N z k 5 M y 0 0 O W Y y L W F i N D M t N D J k M 2 N h M j F j Y z c 3 I i A v P j x F b n R y e S B U e X B l P S J G a W x s R W 5 h Y m x l Z C I g V m F s d W U 9 I m w w I i A v P j x F b n R y e S B U e X B l P S J G a W x s T 2 J q Z W N 0 V H l w Z S I g V m F s d W U 9 I n N D b 2 5 u Z W N 0 a W 9 u T 2 5 s e S I g L z 4 8 R W 5 0 c n k g V H l w Z T 0 i R m l s b F R v R G F 0 Y U 1 v Z G V s R W 5 h Y m x l Z C I g V m F s d W U 9 I m w w I i A v P j x F b n R y e S B U e X B l P S J J c 1 B y a X Z h d G U 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1 L T A 4 L T E 1 V D E 1 O j Q 3 O j Q 0 L j Y 1 O D Q 0 N T Z a I i A v P j x F b n R y e S B U e X B l P S J G a W x s Q 2 9 s d W 1 u V H l w Z X M i I F Z h b H V l P S J z Q m d Z R y 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I D Q g K D I p L 0 F 1 d G 9 S Z W 1 v d m V k Q 2 9 s d W 1 u c z E u e 0 N v b H V t b j E s M H 0 m c X V v d D s s J n F 1 b 3 Q 7 U 2 V j d G l v b j E v V G F i b G U g N C A o M i k v Q X V 0 b 1 J l b W 9 2 Z W R D b 2 x 1 b W 5 z M S 5 7 Q 2 9 s d W 1 u M i w x f S Z x d W 9 0 O y w m c X V v d D t T Z W N 0 a W 9 u M S 9 U Y W J s Z S A 0 I C g y K S 9 B d X R v U m V t b 3 Z l Z E N v b H V t b n M x L n t D b 2 x 1 b W 4 z L D J 9 J n F 1 b 3 Q 7 X S w m c X V v d D t D b 2 x 1 b W 5 D b 3 V u d C Z x d W 9 0 O z o z L C Z x d W 9 0 O 0 t l e U N v b H V t b k 5 h b W V z J n F 1 b 3 Q 7 O l t d L C Z x d W 9 0 O 0 N v b H V t b k l k Z W 5 0 a X R p Z X M m c X V v d D s 6 W y Z x d W 9 0 O 1 N l Y 3 R p b 2 4 x L 1 R h Y m x l I D Q g K D I p L 0 F 1 d G 9 S Z W 1 v d m V k Q 2 9 s d W 1 u c z E u e 0 N v b H V t b j E s M H 0 m c X V v d D s s J n F 1 b 3 Q 7 U 2 V j d G l v b j E v V G F i b G U g N C A o M i k v Q X V 0 b 1 J l b W 9 2 Z W R D b 2 x 1 b W 5 z M S 5 7 Q 2 9 s d W 1 u M i w x f S Z x d W 9 0 O y w m c X V v d D t T Z W N 0 a W 9 u M S 9 U Y W J s Z S A 0 I C g y K S 9 B d X R v U m V t b 3 Z l Z E N v b H V t b n M x L n t D b 2 x 1 b W 4 z L D J 9 J n F 1 b 3 Q 7 X S w m c X V v d D t S Z W x h d G l v b n N o a X B J b m Z v J n F 1 b 3 Q 7 O l t d f S I g L z 4 8 L 1 N 0 Y W J s Z U V u d H J p Z X M + P C 9 J d G V t P j x J d G V t P j x J d G V t T G 9 j Y X R p b 2 4 + P E l 0 Z W 1 U e X B l P k Z v c m 1 1 b G E 8 L 0 l 0 Z W 1 U e X B l P j x J d G V t U G F 0 a D 5 T Z W N 0 a W 9 u M S 9 U Y W J s Z S U y M D Q l M j A o M i k v U 2 9 1 c m N l P C 9 J d G V t U G F 0 a D 4 8 L 0 l 0 Z W 1 M b 2 N h d G l v b j 4 8 U 3 R h Y m x l R W 5 0 c m l l c y A v P j w v S X R l b T 4 8 S X R l b T 4 8 S X R l b U x v Y 2 F 0 a W 9 u P j x J d G V t V H l w Z T 5 G b 3 J t d W x h P C 9 J d G V t V H l w Z T 4 8 S X R l b V B h d G g + U 2 V j d G l v b j E v V G F i b G U l M j A 0 J T I w K D I p L 0 V 4 d H J h Y 3 R l Z C U y M F R h Y m x l J T I w R n J v b S U y M E h 0 b W w 8 L 0 l 0 Z W 1 Q Y X R o P j w v S X R l b U x v Y 2 F 0 a W 9 u P j x T d G F i b G V F b n R y a W V z I C 8 + P C 9 J d G V t P j x J d G V t P j x J d G V t T G 9 j Y X R p b 2 4 + P E l 0 Z W 1 U e X B l P k Z v c m 1 1 b G E 8 L 0 l 0 Z W 1 U e X B l P j x J d G V t U G F 0 a D 5 T Z W N 0 a W 9 u M S 9 U Y W J s Z S U y M D Q l M j A o M i k v Q 2 h h b m d l Z C U y M F R 5 c G U 8 L 0 l 0 Z W 1 Q Y X R o P j w v S X R l b U x v Y 2 F 0 a W 9 u P j x T d G F i b G V F b n R y a W V z I C 8 + P C 9 J d G V t P j x J d G V t P j x J d G V t T G 9 j Y X R p b 2 4 + P E l 0 Z W 1 U e X B l P k Z v c m 1 1 b G E 8 L 0 l 0 Z W 1 U e X B l P j x J d G V t U G F 0 a D 5 T Z W N 0 a W 9 u M S 9 U Y W J s Z S U y M D U l M j A o M i k 8 L 0 l 0 Z W 1 Q Y X R o P j w v S X R l b U x v Y 2 F 0 a W 9 u P j x T d G F i b G V F b n R y a W V z P j x F b n R y e S B U e X B l P S J R d W V y e U l E I i B W Y W x 1 Z T 0 i c z d m O D c w N D F m L T l i M G Y t N D Y x O C 0 4 M m M 4 L W Q 5 Y j g 3 Y W U w N j g 4 N y I g L z 4 8 R W 5 0 c n k g V H l w Z T 0 i R m l s b E V u Y W J s Z W Q i I F Z h b H V l P S J s M C I g L z 4 8 R W 5 0 c n k g V H l w Z T 0 i R m l s b E 9 i a m V j d F R 5 c G U i I F Z h b H V l P S J z Q 2 9 u b m V j d G l v b k 9 u b H k 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w I i A v P j x F b n R y e S B U e X B l P S J G a W x s R X J y b 3 J D b 2 R l I i B W Y W x 1 Z T 0 i c 1 V u a 2 5 v d 2 4 i I C 8 + P E V u d H J 5 I F R 5 c G U 9 I k Z p b G x F c n J v c k N v d W 5 0 I i B W Y W x 1 Z T 0 i b D A i I C 8 + P E V u d H J 5 I F R 5 c G U 9 I k Z p b G x M Y X N 0 V X B k Y X R l Z C I g V m F s d W U 9 I m Q y M D I 1 L T A 4 L T E 1 V D E 1 O j Q 3 O j Q 0 L j Y z O T Q 1 N T Z a I i A v P j x F b n R y e S B U e X B l P S J G a W x s Q 2 9 s d W 1 u V H l w Z X M i I F Z h b H V l P S J z Q m d V R i I g L z 4 8 R W 5 0 c n k g V H l w Z T 0 i R m l s b E N v b H V t b k 5 h b W V z I i B W Y W x 1 Z T 0 i c 1 s m c X V v d D t D b 2 x 1 b W 4 x J n F 1 b 3 Q 7 L C Z x d W 9 0 O 0 N v b H V t b j I m c X V v d D s s J n F 1 b 3 Q 7 Q 2 9 s d W 1 u M 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I D U g K D I p L 0 F 1 d G 9 S Z W 1 v d m V k Q 2 9 s d W 1 u c z E u e 0 N v b H V t b j E s M H 0 m c X V v d D s s J n F 1 b 3 Q 7 U 2 V j d G l v b j E v V G F i b G U g N S A o M i k v Q X V 0 b 1 J l b W 9 2 Z W R D b 2 x 1 b W 5 z M S 5 7 Q 2 9 s d W 1 u M i w x f S Z x d W 9 0 O y w m c X V v d D t T Z W N 0 a W 9 u M S 9 U Y W J s Z S A 1 I C g y K S 9 B d X R v U m V t b 3 Z l Z E N v b H V t b n M x L n t D b 2 x 1 b W 4 z L D J 9 J n F 1 b 3 Q 7 X S w m c X V v d D t D b 2 x 1 b W 5 D b 3 V u d C Z x d W 9 0 O z o z L C Z x d W 9 0 O 0 t l e U N v b H V t b k 5 h b W V z J n F 1 b 3 Q 7 O l t d L C Z x d W 9 0 O 0 N v b H V t b k l k Z W 5 0 a X R p Z X M m c X V v d D s 6 W y Z x d W 9 0 O 1 N l Y 3 R p b 2 4 x L 1 R h Y m x l I D U g K D I p L 0 F 1 d G 9 S Z W 1 v d m V k Q 2 9 s d W 1 u c z E u e 0 N v b H V t b j E s M H 0 m c X V v d D s s J n F 1 b 3 Q 7 U 2 V j d G l v b j E v V G F i b G U g N S A o M i k v Q X V 0 b 1 J l b W 9 2 Z W R D b 2 x 1 b W 5 z M S 5 7 Q 2 9 s d W 1 u M i w x f S Z x d W 9 0 O y w m c X V v d D t T Z W N 0 a W 9 u M S 9 U Y W J s Z S A 1 I C g y K S 9 B d X R v U m V t b 3 Z l Z E N v b H V t b n M x L n t D b 2 x 1 b W 4 z L D J 9 J n F 1 b 3 Q 7 X S w m c X V v d D t S Z W x h d G l v b n N o a X B J b m Z v J n F 1 b 3 Q 7 O l t d f S I g L z 4 8 L 1 N 0 Y W J s Z U V u d H J p Z X M + P C 9 J d G V t P j x J d G V t P j x J d G V t T G 9 j Y X R p b 2 4 + P E l 0 Z W 1 U e X B l P k Z v c m 1 1 b G E 8 L 0 l 0 Z W 1 U e X B l P j x J d G V t U G F 0 a D 5 T Z W N 0 a W 9 u M S 9 U Y W J s Z S U y M D U l M j A o M i k v U 2 9 1 c m N l P C 9 J d G V t U G F 0 a D 4 8 L 0 l 0 Z W 1 M b 2 N h d G l v b j 4 8 U 3 R h Y m x l R W 5 0 c m l l c y A v P j w v S X R l b T 4 8 S X R l b T 4 8 S X R l b U x v Y 2 F 0 a W 9 u P j x J d G V t V H l w Z T 5 G b 3 J t d W x h P C 9 J d G V t V H l w Z T 4 8 S X R l b V B h d G g + U 2 V j d G l v b j E v V G F i b G U l M j A 1 J T I w K D I p L 0 V 4 d H J h Y 3 R l Z C U y M F R h Y m x l J T I w R n J v b S U y M E h 0 b W w 8 L 0 l 0 Z W 1 Q Y X R o P j w v S X R l b U x v Y 2 F 0 a W 9 u P j x T d G F i b G V F b n R y a W V z I C 8 + P C 9 J d G V t P j x J d G V t P j x J d G V t T G 9 j Y X R p b 2 4 + P E l 0 Z W 1 U e X B l P k Z v c m 1 1 b G E 8 L 0 l 0 Z W 1 U e X B l P j x J d G V t U G F 0 a D 5 T Z W N 0 a W 9 u M S 9 U Y W J s Z S U y M D U l M j A o M i k v Q 2 h h b m d l Z C U y M F R 5 c G U 8 L 0 l 0 Z W 1 Q Y X R o P j w v S X R l b U x v Y 2 F 0 a W 9 u P j x T d G F i b G V F b n R y a W V z I C 8 + P C 9 J d G V t P j w v S X R l b X M + P C 9 M b 2 N h b F B h Y 2 t h Z 2 V N Z X R h Z G F 0 Y U Z p b G U + F g A A A F B L B Q Y A A A A A A A A A A A A A A A A A A A A A A A A m A Q A A A Q A A A N C M n d 8 B F d E R j H o A w E / C l + s B A A A A q T P f G m Q f i E G R R u p v s Q s / Z Q A A A A A C A A A A A A A Q Z g A A A A E A A C A A A A B Y O 7 X A a 6 y D v O K O + O D C i K p C v d h A v O D U j 3 z l f F v U b q i r J w A A A A A O g A A A A A I A A C A A A A D C p O G 2 S H b 3 X B 1 H I l J q 0 t o Z N q x C H X x F N e m M a Z z 0 H X i h S F A A A A A V 6 G u e g k 8 r F O O r g H N 0 q x g h W t H H h H Y k O B i F A f Z i Y b 5 f S 1 e i a y F U 9 N Z k / D z c V f f 5 f q s m e A 0 o V z z d q Z k t S o l S 2 n k m o Z L c 1 R 7 E + y z e U 7 s l a i d P 1 U A A A A B n i H e 6 G 5 w d p 9 w n s I 8 j H U / o v B w y A 7 a g I + 4 Y e I s T f V e Y E r V A t 3 d S u o 9 X a t 7 v Q 4 L o 0 3 S Z A N 4 U P / o / M O 3 r F l S U L o g L < / 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07D3B48D4F0C749A4D117831AC5E68F" ma:contentTypeVersion="14" ma:contentTypeDescription="Create a new document." ma:contentTypeScope="" ma:versionID="65fbbd605e828c2f6b1be603116ebb2b">
  <xsd:schema xmlns:xsd="http://www.w3.org/2001/XMLSchema" xmlns:xs="http://www.w3.org/2001/XMLSchema" xmlns:p="http://schemas.microsoft.com/office/2006/metadata/properties" xmlns:ns2="fb9394f1-0220-4413-92d1-8d93376feed3" xmlns:ns3="e8bb4696-afed-4e20-9352-927d3d755349" targetNamespace="http://schemas.microsoft.com/office/2006/metadata/properties" ma:root="true" ma:fieldsID="263f8c0cf111a8704e87b32d46cdcabb" ns2:_="" ns3:_="">
    <xsd:import namespace="fb9394f1-0220-4413-92d1-8d93376feed3"/>
    <xsd:import namespace="e8bb4696-afed-4e20-9352-927d3d75534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9394f1-0220-4413-92d1-8d93376fe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8ad7eb7-3fd4-4958-8ee7-698357257d3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bb4696-afed-4e20-9352-927d3d75534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fd764e-9d4f-4c03-87ae-937782a6e08e}" ma:internalName="TaxCatchAll" ma:showField="CatchAllData" ma:web="e8bb4696-afed-4e20-9352-927d3d75534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b9394f1-0220-4413-92d1-8d93376feed3">
      <Terms xmlns="http://schemas.microsoft.com/office/infopath/2007/PartnerControls"/>
    </lcf76f155ced4ddcb4097134ff3c332f>
    <TaxCatchAll xmlns="e8bb4696-afed-4e20-9352-927d3d755349" xsi:nil="true"/>
  </documentManagement>
</p:properties>
</file>

<file path=customXml/itemProps1.xml><?xml version="1.0" encoding="utf-8"?>
<ds:datastoreItem xmlns:ds="http://schemas.openxmlformats.org/officeDocument/2006/customXml" ds:itemID="{460A08DC-8EBF-409A-A98A-5283907FEF7D}">
  <ds:schemaRefs>
    <ds:schemaRef ds:uri="http://schemas.microsoft.com/sharepoint/v3/contenttype/forms"/>
  </ds:schemaRefs>
</ds:datastoreItem>
</file>

<file path=customXml/itemProps2.xml><?xml version="1.0" encoding="utf-8"?>
<ds:datastoreItem xmlns:ds="http://schemas.openxmlformats.org/officeDocument/2006/customXml" ds:itemID="{1FAFA094-24F1-46D5-A797-2611E6B9F5DE}">
  <ds:schemaRefs>
    <ds:schemaRef ds:uri="http://schemas.microsoft.com/DataMashup"/>
  </ds:schemaRefs>
</ds:datastoreItem>
</file>

<file path=customXml/itemProps3.xml><?xml version="1.0" encoding="utf-8"?>
<ds:datastoreItem xmlns:ds="http://schemas.openxmlformats.org/officeDocument/2006/customXml" ds:itemID="{68B17B73-37D8-4547-9ACE-6A3C64385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9394f1-0220-4413-92d1-8d93376feed3"/>
    <ds:schemaRef ds:uri="e8bb4696-afed-4e20-9352-927d3d755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545AA29-4527-4F1D-8F2D-83CFB8FE80EC}">
  <ds:schemaRefs>
    <ds:schemaRef ds:uri="http://schemas.microsoft.com/office/2006/metadata/properties"/>
    <ds:schemaRef ds:uri="http://schemas.microsoft.com/office/infopath/2007/PartnerControls"/>
    <ds:schemaRef ds:uri="fb9394f1-0220-4413-92d1-8d93376feed3"/>
    <ds:schemaRef ds:uri="e8bb4696-afed-4e20-9352-927d3d7553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Welcome</vt:lpstr>
      <vt:lpstr>Setup</vt:lpstr>
      <vt:lpstr>Budget Form</vt:lpstr>
      <vt:lpstr>MURC Rates</vt:lpstr>
      <vt:lpstr>Definitions</vt:lpstr>
      <vt:lpstr>UG Tuition, Fees, Insurance</vt:lpstr>
      <vt:lpstr>Grad Tuition, Fees, Insurance</vt:lpstr>
      <vt:lpstr>rngFringeRates</vt:lpstr>
      <vt:lpstr>rngIncludeCash</vt:lpstr>
      <vt:lpstr>rngIncludeInKind</vt:lpstr>
      <vt:lpstr>rngIndirectCapEnable</vt:lpstr>
      <vt:lpstr>rngIndirectCapPercent</vt:lpstr>
      <vt:lpstr>rngIndirectType</vt:lpstr>
      <vt:lpstr>rngNumPersonnel</vt:lpstr>
      <vt:lpstr>rngNumYears</vt:lpstr>
    </vt:vector>
  </TitlesOfParts>
  <Manager/>
  <Company>Marshall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MCSA Authorized User</dc:creator>
  <cp:keywords/>
  <dc:description/>
  <cp:lastModifiedBy>Bruce, Brittany</cp:lastModifiedBy>
  <cp:revision/>
  <dcterms:created xsi:type="dcterms:W3CDTF">2007-10-02T18:57:16Z</dcterms:created>
  <dcterms:modified xsi:type="dcterms:W3CDTF">2026-04-23T20:19:20Z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0x010100F07D3B48D4F0C749A4D117831AC5E68F</vt:lpwstr>
  </property>
</Properties>
</file>